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orva\Desktop\spring 2019\data\HW4_APOORVA_JAIN\"/>
    </mc:Choice>
  </mc:AlternateContent>
  <xr:revisionPtr revIDLastSave="0" documentId="13_ncr:1_{5662D9E6-4D16-4FF9-BB9B-FF397448B253}" xr6:coauthVersionLast="43" xr6:coauthVersionMax="43" xr10:uidLastSave="{00000000-0000-0000-0000-000000000000}"/>
  <bookViews>
    <workbookView xWindow="-110" yWindow="-110" windowWidth="22780" windowHeight="14660" activeTab="1" xr2:uid="{00000000-000D-0000-FFFF-FFFF00000000}"/>
  </bookViews>
  <sheets>
    <sheet name="answer 1" sheetId="6" r:id="rId1"/>
    <sheet name="report 1" sheetId="7" r:id="rId2"/>
    <sheet name="answer 2" sheetId="1" r:id="rId3"/>
    <sheet name="report 2" sheetId="4" r:id="rId4"/>
    <sheet name="report 2.1" sheetId="5" r:id="rId5"/>
  </sheets>
  <definedNames>
    <definedName name="solver_adj" localSheetId="0" hidden="1">'answer 1'!$F$4:$G$12</definedName>
    <definedName name="solver_adj" localSheetId="2" hidden="1">'answer 2'!$C$12:$D$12</definedName>
    <definedName name="solver_cvg" localSheetId="0" hidden="1">0.0001</definedName>
    <definedName name="solver_cvg" localSheetId="2" hidden="1">0.0001</definedName>
    <definedName name="solver_drv" localSheetId="0" hidden="1">2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0" localSheetId="2" hidden="1">'answer 2'!$C$42</definedName>
    <definedName name="solver_lhs1" localSheetId="0" hidden="1">'answer 1'!$F$4:$G$12</definedName>
    <definedName name="solver_lhs1" localSheetId="2" hidden="1">'answer 2'!$C$42</definedName>
    <definedName name="solver_lhs2" localSheetId="0" hidden="1">'answer 1'!$F$4:$G$12</definedName>
    <definedName name="solver_lhs3" localSheetId="0" hidden="1">'answer 1'!$H$4:$H$12</definedName>
    <definedName name="solver_lhs4" localSheetId="0" hidden="1">'answer 1'!$O$7:$O$12</definedName>
    <definedName name="solver_lhs5" localSheetId="0" hidden="1">'answer 1'!$Q$7:$Q$12</definedName>
    <definedName name="solver_lhs6" localSheetId="0" hidden="1">'answer 1'!$Q$7:$Q$12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5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'answer 1'!$B$23</definedName>
    <definedName name="solver_opt" localSheetId="2" hidden="1">'answer 2'!$C$17</definedName>
    <definedName name="solver_pre" localSheetId="0" hidden="1">0.000001</definedName>
    <definedName name="solver_pre" localSheetId="2" hidden="1">0.000001</definedName>
    <definedName name="solver_rbv" localSheetId="0" hidden="1">2</definedName>
    <definedName name="solver_rbv" localSheetId="2" hidden="1">1</definedName>
    <definedName name="solver_rel0" localSheetId="2" hidden="1">2</definedName>
    <definedName name="solver_rel1" localSheetId="0" hidden="1">5</definedName>
    <definedName name="solver_rel1" localSheetId="2" hidden="1">2</definedName>
    <definedName name="solver_rel2" localSheetId="0" hidden="1">4</definedName>
    <definedName name="solver_rel3" localSheetId="0" hidden="1">2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0" localSheetId="2" hidden="1">25</definedName>
    <definedName name="solver_rhs1" localSheetId="0" hidden="1">binary</definedName>
    <definedName name="solver_rhs1" localSheetId="2" hidden="1">25</definedName>
    <definedName name="solver_rhs2" localSheetId="0" hidden="1">integer</definedName>
    <definedName name="solver_rhs3" localSheetId="0" hidden="1">'answer 1'!$J$4:$J$12</definedName>
    <definedName name="solver_rhs4" localSheetId="0" hidden="1">'answer 1'!$S$7:$S$12</definedName>
    <definedName name="solver_rhs5" localSheetId="0" hidden="1">'answer 1'!$S$7:$S$12</definedName>
    <definedName name="solver_rhs6" localSheetId="0" hidden="1">'answer 1'!$S$7:$S$12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2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1</definedName>
    <definedName name="solver_val" localSheetId="0" hidden="1">0</definedName>
    <definedName name="solver_val" localSheetId="2" hidden="1">23.57</definedName>
    <definedName name="solver_ver" localSheetId="0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7" l="1"/>
  <c r="C53" i="7"/>
  <c r="C54" i="7"/>
  <c r="C55" i="7"/>
  <c r="C56" i="7"/>
  <c r="C57" i="7"/>
  <c r="H4" i="6"/>
  <c r="L4" i="6"/>
  <c r="M4" i="6"/>
  <c r="H5" i="6"/>
  <c r="L5" i="6"/>
  <c r="M5" i="6"/>
  <c r="H6" i="6"/>
  <c r="L6" i="6"/>
  <c r="M6" i="6"/>
  <c r="H7" i="6"/>
  <c r="L7" i="6"/>
  <c r="M7" i="6"/>
  <c r="H8" i="6"/>
  <c r="L8" i="6"/>
  <c r="M8" i="6"/>
  <c r="H9" i="6"/>
  <c r="L9" i="6"/>
  <c r="M9" i="6"/>
  <c r="H10" i="6"/>
  <c r="L10" i="6"/>
  <c r="M10" i="6"/>
  <c r="H11" i="6"/>
  <c r="L11" i="6"/>
  <c r="M11" i="6"/>
  <c r="H12" i="6"/>
  <c r="L12" i="6"/>
  <c r="M12" i="6"/>
  <c r="B15" i="6"/>
  <c r="B16" i="6"/>
  <c r="B17" i="6"/>
  <c r="B18" i="6"/>
  <c r="B19" i="6"/>
  <c r="B20" i="6"/>
  <c r="B21" i="6"/>
  <c r="B22" i="6"/>
  <c r="Q5" i="6" l="1"/>
  <c r="Q6" i="6" s="1"/>
  <c r="Q7" i="6" s="1"/>
  <c r="Q8" i="6" s="1"/>
  <c r="Q9" i="6" s="1"/>
  <c r="Q10" i="6" s="1"/>
  <c r="Q11" i="6" s="1"/>
  <c r="Q12" i="6" s="1"/>
  <c r="O5" i="6"/>
  <c r="O6" i="6" s="1"/>
  <c r="O7" i="6" s="1"/>
  <c r="O8" i="6" s="1"/>
  <c r="O9" i="6" s="1"/>
  <c r="O10" i="6" s="1"/>
  <c r="O11" i="6" s="1"/>
  <c r="O12" i="6" s="1"/>
  <c r="B23" i="6"/>
  <c r="E35" i="1"/>
  <c r="E36" i="1"/>
  <c r="C42" i="1" s="1"/>
  <c r="E38" i="1"/>
  <c r="E39" i="1"/>
  <c r="E37" i="1"/>
  <c r="O14" i="6" l="1"/>
  <c r="E24" i="1"/>
  <c r="E23" i="1"/>
  <c r="E25" i="1"/>
  <c r="D25" i="1"/>
  <c r="C26" i="1" s="1"/>
  <c r="D5" i="1"/>
  <c r="C5" i="1"/>
  <c r="D15" i="1" l="1"/>
  <c r="C15" i="1"/>
  <c r="D16" i="1"/>
  <c r="C16" i="1"/>
  <c r="D13" i="1"/>
  <c r="C13" i="1"/>
  <c r="C14" i="1" l="1"/>
  <c r="D29" i="1"/>
  <c r="E29" i="1" s="1"/>
  <c r="D14" i="1"/>
  <c r="D30" i="1"/>
  <c r="C17" i="1"/>
  <c r="D31" i="1" l="1"/>
  <c r="C32" i="1" s="1"/>
  <c r="E30" i="1"/>
  <c r="E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Jain, Apoorva</author>
  </authors>
  <commentList>
    <comment ref="D2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Jain, Apoorva:</t>
        </r>
        <r>
          <rPr>
            <sz val="9"/>
            <color indexed="81"/>
            <rFont val="Tahoma"/>
            <family val="2"/>
          </rPr>
          <t xml:space="preserve">
both quantities are rounded up to the nearest value.</t>
        </r>
      </text>
    </comment>
  </commentList>
</comments>
</file>

<file path=xl/sharedStrings.xml><?xml version="1.0" encoding="utf-8"?>
<sst xmlns="http://schemas.openxmlformats.org/spreadsheetml/2006/main" count="345" uniqueCount="181">
  <si>
    <t>Passenger car</t>
  </si>
  <si>
    <t>light truck</t>
  </si>
  <si>
    <t>Pc</t>
  </si>
  <si>
    <t>price</t>
  </si>
  <si>
    <t>Pt</t>
  </si>
  <si>
    <t>qty</t>
  </si>
  <si>
    <t>revenue</t>
  </si>
  <si>
    <t>cost</t>
  </si>
  <si>
    <t>contribution</t>
  </si>
  <si>
    <t>total contribution</t>
  </si>
  <si>
    <t>750-Pc</t>
  </si>
  <si>
    <t>830-Pt</t>
  </si>
  <si>
    <t>Pt*(830-Pt)</t>
  </si>
  <si>
    <t>Pc*(750-Pc)</t>
  </si>
  <si>
    <t>15*(750-Pc)</t>
  </si>
  <si>
    <t>17*(830-Pt)</t>
  </si>
  <si>
    <t>(Pc-15)*(750-Pc)</t>
  </si>
  <si>
    <t>(Pt-17)*(830-Pt)</t>
  </si>
  <si>
    <t>(Pc-15)*(750-Pc)+(Pt-17)*(830-Pt)</t>
  </si>
  <si>
    <t>QUESTION 1</t>
  </si>
  <si>
    <t>QUESTION 2</t>
  </si>
  <si>
    <t xml:space="preserve">QUESTION 3 </t>
  </si>
  <si>
    <t>Passenger Car</t>
  </si>
  <si>
    <t>Light truck</t>
  </si>
  <si>
    <t>quantity sold</t>
  </si>
  <si>
    <t>QUESTION 4</t>
  </si>
  <si>
    <t>MPG</t>
  </si>
  <si>
    <t>No. of vehicles</t>
  </si>
  <si>
    <t>Café weight</t>
  </si>
  <si>
    <t>Passener car</t>
  </si>
  <si>
    <t>Light Truck</t>
  </si>
  <si>
    <t>café average</t>
  </si>
  <si>
    <t>QUESTION 5</t>
  </si>
  <si>
    <t>QUESTION 6</t>
  </si>
  <si>
    <t>total</t>
  </si>
  <si>
    <t>Product Demand</t>
  </si>
  <si>
    <t>Microsoft Excel 16.0 Answer Report</t>
  </si>
  <si>
    <t>Result: Solver found a solution.  All Constraints and optimality conditions are satisfied.</t>
  </si>
  <si>
    <t>Solver Engine</t>
  </si>
  <si>
    <t>Engine: GRG Nonlinear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</si>
  <si>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</si>
  <si>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</si>
  <si>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</si>
  <si>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</si>
  <si>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</si>
  <si>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</si>
  <si>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</si>
  <si>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</si>
  <si>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</si>
  <si>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</si>
  <si>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</si>
  <si>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</si>
  <si>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</si>
  <si>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</si>
  <si>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</si>
  <si>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</si>
  <si>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</si>
  <si>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</si>
  <si>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$B$23</t>
  </si>
  <si>
    <t>Binding</t>
  </si>
  <si>
    <t>$E$39</t>
  </si>
  <si>
    <t>Not Binding</t>
  </si>
  <si>
    <t>Worksheet: [HW4_APOORVA_JAIN.xlsx]2</t>
  </si>
  <si>
    <t>Report Created: 5/7/2019 1:17:16 AM</t>
  </si>
  <si>
    <t>Solution Time: 0.016 Seconds.</t>
  </si>
  <si>
    <t>Objective Cell (Max)</t>
  </si>
  <si>
    <t>contribution total</t>
  </si>
  <si>
    <t>$C$35</t>
  </si>
  <si>
    <t>price Passenger car</t>
  </si>
  <si>
    <t>$D$35</t>
  </si>
  <si>
    <t>price light truck</t>
  </si>
  <si>
    <t>$C$42</t>
  </si>
  <si>
    <t>café average Passenger car</t>
  </si>
  <si>
    <t>$C$42=25</t>
  </si>
  <si>
    <t>Microsoft Excel 16.0 Sensitivity Report</t>
  </si>
  <si>
    <t>Report Created: 5/7/2019 1:18:17 AM</t>
  </si>
  <si>
    <t>Final</t>
  </si>
  <si>
    <t>Value</t>
  </si>
  <si>
    <t>Reduced</t>
  </si>
  <si>
    <t>Gradient</t>
  </si>
  <si>
    <t>Lagrange</t>
  </si>
  <si>
    <t>Multiplier</t>
  </si>
  <si>
    <t>Total cost</t>
  </si>
  <si>
    <t>Week 8</t>
  </si>
  <si>
    <t>Week 7</t>
  </si>
  <si>
    <t>Week 6</t>
  </si>
  <si>
    <t>Week 5</t>
  </si>
  <si>
    <t>Week 4</t>
  </si>
  <si>
    <t>Week 3</t>
  </si>
  <si>
    <t>Week 2</t>
  </si>
  <si>
    <t>Week 1</t>
  </si>
  <si>
    <t>Cost</t>
  </si>
  <si>
    <t>Objective function</t>
  </si>
  <si>
    <t>&gt;0</t>
  </si>
  <si>
    <t>=</t>
  </si>
  <si>
    <t>H head</t>
  </si>
  <si>
    <t>P head</t>
  </si>
  <si>
    <t>Week</t>
  </si>
  <si>
    <t>Inventory</t>
  </si>
  <si>
    <t>Product Produced total</t>
  </si>
  <si>
    <t>Product Produced binary</t>
  </si>
  <si>
    <t>constraint</t>
  </si>
  <si>
    <t>Decision variable</t>
  </si>
  <si>
    <t>$F$4:$G$12=Integer</t>
  </si>
  <si>
    <t>$F$4:$G$12=Binary</t>
  </si>
  <si>
    <t>$Q$12&gt;=$S$12</t>
  </si>
  <si>
    <t>&gt;0 H head</t>
  </si>
  <si>
    <t>$Q$12</t>
  </si>
  <si>
    <t>$Q$11&gt;=$S$11</t>
  </si>
  <si>
    <t>$Q$11</t>
  </si>
  <si>
    <t>$Q$10&gt;=$S$10</t>
  </si>
  <si>
    <t>$Q$10</t>
  </si>
  <si>
    <t>$Q$9&gt;=$S$9</t>
  </si>
  <si>
    <t>$Q$9</t>
  </si>
  <si>
    <t>$Q$8&gt;=$S$8</t>
  </si>
  <si>
    <t>$Q$8</t>
  </si>
  <si>
    <t>$Q$7&gt;=$S$7</t>
  </si>
  <si>
    <t>$Q$7</t>
  </si>
  <si>
    <t>$O$12&gt;=$S$12</t>
  </si>
  <si>
    <t>$O$12</t>
  </si>
  <si>
    <t>$O$11&gt;=$S$11</t>
  </si>
  <si>
    <t>$O$11</t>
  </si>
  <si>
    <t>$O$10&gt;=$S$10</t>
  </si>
  <si>
    <t>$O$10</t>
  </si>
  <si>
    <t>$O$9&gt;=$S$9</t>
  </si>
  <si>
    <t>$O$9</t>
  </si>
  <si>
    <t>$O$8&gt;=$S$8</t>
  </si>
  <si>
    <t>$O$8</t>
  </si>
  <si>
    <t>$O$7&gt;=$S$7</t>
  </si>
  <si>
    <t>$O$7</t>
  </si>
  <si>
    <t>$H$12=$J$12</t>
  </si>
  <si>
    <t>$H$12</t>
  </si>
  <si>
    <t>$H$11=$J$11</t>
  </si>
  <si>
    <t>$H$11</t>
  </si>
  <si>
    <t>$H$10=$J$10</t>
  </si>
  <si>
    <t>$H$10</t>
  </si>
  <si>
    <t>$H$9=$J$9</t>
  </si>
  <si>
    <t>$H$9</t>
  </si>
  <si>
    <t>$H$8=$J$8</t>
  </si>
  <si>
    <t>$H$8</t>
  </si>
  <si>
    <t>$H$7=$J$7</t>
  </si>
  <si>
    <t>$H$7</t>
  </si>
  <si>
    <t>$H$6=$J$6</t>
  </si>
  <si>
    <t>$H$6</t>
  </si>
  <si>
    <t>$H$5=$J$5</t>
  </si>
  <si>
    <t>$H$5</t>
  </si>
  <si>
    <t>$H$4=$J$4</t>
  </si>
  <si>
    <t>$H$4</t>
  </si>
  <si>
    <t>$G$12</t>
  </si>
  <si>
    <t>$F$12</t>
  </si>
  <si>
    <t>$G$11</t>
  </si>
  <si>
    <t>$F$11</t>
  </si>
  <si>
    <t>$G$10</t>
  </si>
  <si>
    <t>$F$10</t>
  </si>
  <si>
    <t>$G$9</t>
  </si>
  <si>
    <t>$F$9</t>
  </si>
  <si>
    <t>$G$8</t>
  </si>
  <si>
    <t>$F$8</t>
  </si>
  <si>
    <t>$G$7</t>
  </si>
  <si>
    <t>$F$7</t>
  </si>
  <si>
    <t>$G$6</t>
  </si>
  <si>
    <t>$F$6</t>
  </si>
  <si>
    <t>$G$5</t>
  </si>
  <si>
    <t>$F$5</t>
  </si>
  <si>
    <t>$G$4</t>
  </si>
  <si>
    <t>$F$4</t>
  </si>
  <si>
    <t>Total cost Week</t>
  </si>
  <si>
    <t xml:space="preserve"> Convergence 0.0001, Population Size 100, Random Seed 0, Derivatives Central</t>
  </si>
  <si>
    <t>Max Time Unlimited,  Iterations Unlimited, Precision 0.000001</t>
  </si>
  <si>
    <t>Solution Time: 0.109 Seconds.</t>
  </si>
  <si>
    <t>Report Created: 19/04/2017 02:27:43</t>
  </si>
  <si>
    <t>Worksheet: [Book1]Sheet1</t>
  </si>
  <si>
    <t>Microsoft Excel 15.0 Answer Report</t>
  </si>
  <si>
    <t>P-head</t>
  </si>
  <si>
    <t>H-head</t>
  </si>
  <si>
    <t>production cost</t>
  </si>
  <si>
    <t>max week rate</t>
  </si>
  <si>
    <t>changeover cost</t>
  </si>
  <si>
    <t>weekly inventory rate</t>
  </si>
  <si>
    <t>weekly inventory cost</t>
  </si>
  <si>
    <t>beginning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</si>
</sst>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" xfId="0" applyFont="1" applyBorder="1"/>
    <xf numFmtId="0" fontId="3" fillId="0" borderId="1" xfId="0" applyFont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0" borderId="0" xfId="0" applyFont="1"/>
    <xf numFmtId="0" fontId="0" fillId="0" borderId="13" xfId="0" applyFill="1" applyBorder="1" applyAlignment="1"/>
    <xf numFmtId="0" fontId="6" fillId="0" borderId="12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Border="1"/>
    <xf numFmtId="0" fontId="3" fillId="0" borderId="1" xfId="0" applyFont="1" applyFill="1" applyBorder="1"/>
    <xf numFmtId="0" fontId="0" fillId="0" borderId="1" xfId="0" applyFill="1" applyBorder="1"/>
    <xf numFmtId="0" fontId="0" fillId="0" borderId="10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2" xfId="0" applyFill="1" applyBorder="1"/>
    <xf numFmtId="0" fontId="2" fillId="0" borderId="1" xfId="0" applyFont="1" applyFill="1" applyBorder="1"/>
    <xf numFmtId="2" fontId="0" fillId="0" borderId="9" xfId="0" applyNumberFormat="1" applyFill="1" applyBorder="1"/>
    <xf numFmtId="0" fontId="7" fillId="0" borderId="12" xfId="0" applyFont="1" applyFill="1" applyBorder="1" applyAlignment="1">
      <alignment horizontal="center"/>
    </xf>
    <xf numFmtId="2" fontId="0" fillId="0" borderId="13" xfId="0" applyNumberFormat="1" applyFill="1" applyBorder="1" applyAlignment="1"/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quotePrefix="1"/>
    <xf numFmtId="0" fontId="0" fillId="0" borderId="0" xfId="0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0</xdr:row>
      <xdr:rowOff>104775</xdr:rowOff>
    </xdr:from>
    <xdr:to>
      <xdr:col>5</xdr:col>
      <xdr:colOff>190500</xdr:colOff>
      <xdr:row>2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90550" y="104775"/>
          <a:ext cx="38100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CASE 2: CAFE</a:t>
          </a:r>
          <a:r>
            <a:rPr lang="en-US" sz="1400" b="1" baseline="0"/>
            <a:t> COMPLIANCE IN THE AUTO INDUSTRY </a:t>
          </a:r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E4FD-3149-4293-81D5-45418DE70FA3}">
  <dimension ref="A1:V23"/>
  <sheetViews>
    <sheetView zoomScale="70" workbookViewId="0">
      <selection activeCell="AB29" sqref="AB29"/>
    </sheetView>
  </sheetViews>
  <sheetFormatPr defaultRowHeight="14.5" x14ac:dyDescent="0.35"/>
  <cols>
    <col min="1" max="1" width="14.81640625" customWidth="1"/>
    <col min="6" max="6" width="18.90625" bestFit="1" customWidth="1"/>
    <col min="7" max="7" width="7.81640625" bestFit="1" customWidth="1"/>
    <col min="11" max="11" width="6.7265625" customWidth="1"/>
  </cols>
  <sheetData>
    <row r="1" spans="1:22" ht="15" thickBot="1" x14ac:dyDescent="0.4">
      <c r="F1" s="45" t="s">
        <v>102</v>
      </c>
      <c r="G1" s="45"/>
      <c r="H1" s="44"/>
      <c r="I1" s="23"/>
      <c r="J1" s="43" t="s">
        <v>101</v>
      </c>
      <c r="O1" s="45" t="s">
        <v>101</v>
      </c>
      <c r="P1" s="45"/>
      <c r="Q1" s="45"/>
      <c r="R1" s="45"/>
    </row>
    <row r="2" spans="1:22" ht="34.5" customHeight="1" x14ac:dyDescent="0.35">
      <c r="C2" s="46" t="s">
        <v>35</v>
      </c>
      <c r="D2" s="46"/>
      <c r="F2" s="47" t="s">
        <v>100</v>
      </c>
      <c r="G2" s="47"/>
      <c r="H2" s="42"/>
      <c r="I2" s="42"/>
      <c r="L2" s="47" t="s">
        <v>99</v>
      </c>
      <c r="M2" s="47"/>
      <c r="O2" s="47" t="s">
        <v>98</v>
      </c>
      <c r="P2" s="47"/>
      <c r="Q2" s="47"/>
      <c r="T2" s="2"/>
      <c r="U2" s="48" t="s">
        <v>173</v>
      </c>
      <c r="V2" s="3" t="s">
        <v>174</v>
      </c>
    </row>
    <row r="3" spans="1:22" x14ac:dyDescent="0.35">
      <c r="B3" t="s">
        <v>97</v>
      </c>
      <c r="C3" t="s">
        <v>96</v>
      </c>
      <c r="D3" t="s">
        <v>95</v>
      </c>
      <c r="F3" t="s">
        <v>96</v>
      </c>
      <c r="G3" t="s">
        <v>95</v>
      </c>
      <c r="I3" s="41"/>
      <c r="L3" t="s">
        <v>96</v>
      </c>
      <c r="M3" t="s">
        <v>95</v>
      </c>
      <c r="O3" t="s">
        <v>96</v>
      </c>
      <c r="Q3" t="s">
        <v>95</v>
      </c>
      <c r="T3" s="4" t="s">
        <v>175</v>
      </c>
      <c r="U3" s="1">
        <v>225</v>
      </c>
      <c r="V3" s="5">
        <v>310</v>
      </c>
    </row>
    <row r="4" spans="1:22" x14ac:dyDescent="0.35">
      <c r="B4">
        <v>1</v>
      </c>
      <c r="C4">
        <v>55</v>
      </c>
      <c r="D4">
        <v>38</v>
      </c>
      <c r="F4">
        <v>0</v>
      </c>
      <c r="G4">
        <v>1</v>
      </c>
      <c r="H4">
        <f t="shared" ref="H4:H12" si="0">F4+G4</f>
        <v>1</v>
      </c>
      <c r="I4" s="41" t="s">
        <v>94</v>
      </c>
      <c r="J4">
        <v>1</v>
      </c>
      <c r="L4">
        <f t="shared" ref="L4:L12" si="1">100*F4</f>
        <v>0</v>
      </c>
      <c r="M4">
        <f t="shared" ref="M4:M12" si="2">80*G4</f>
        <v>80</v>
      </c>
      <c r="P4" s="41" t="s">
        <v>93</v>
      </c>
      <c r="R4" s="41" t="s">
        <v>93</v>
      </c>
      <c r="S4">
        <v>0</v>
      </c>
      <c r="T4" s="4" t="s">
        <v>176</v>
      </c>
      <c r="U4" s="1">
        <v>100</v>
      </c>
      <c r="V4" s="5">
        <v>80</v>
      </c>
    </row>
    <row r="5" spans="1:22" x14ac:dyDescent="0.35">
      <c r="B5">
        <v>2</v>
      </c>
      <c r="C5">
        <v>55</v>
      </c>
      <c r="D5">
        <v>38</v>
      </c>
      <c r="F5">
        <v>0</v>
      </c>
      <c r="G5">
        <v>1</v>
      </c>
      <c r="H5">
        <f t="shared" si="0"/>
        <v>1</v>
      </c>
      <c r="I5" s="41" t="s">
        <v>94</v>
      </c>
      <c r="J5">
        <v>1</v>
      </c>
      <c r="L5">
        <f t="shared" si="1"/>
        <v>0</v>
      </c>
      <c r="M5">
        <f t="shared" si="2"/>
        <v>80</v>
      </c>
      <c r="O5">
        <f>L4-C4+L5-C5</f>
        <v>-110</v>
      </c>
      <c r="P5" s="41" t="s">
        <v>93</v>
      </c>
      <c r="Q5">
        <f>M4-D4+M5-D5</f>
        <v>84</v>
      </c>
      <c r="R5" s="41" t="s">
        <v>93</v>
      </c>
      <c r="S5">
        <v>0</v>
      </c>
      <c r="T5" s="4" t="s">
        <v>177</v>
      </c>
      <c r="U5" s="1">
        <v>500</v>
      </c>
      <c r="V5" s="5">
        <v>500</v>
      </c>
    </row>
    <row r="6" spans="1:22" x14ac:dyDescent="0.35">
      <c r="B6">
        <v>3</v>
      </c>
      <c r="C6">
        <v>44</v>
      </c>
      <c r="D6">
        <v>30</v>
      </c>
      <c r="F6">
        <v>1</v>
      </c>
      <c r="G6">
        <v>0</v>
      </c>
      <c r="H6">
        <f t="shared" si="0"/>
        <v>1</v>
      </c>
      <c r="I6" s="41" t="s">
        <v>94</v>
      </c>
      <c r="J6">
        <v>1</v>
      </c>
      <c r="L6">
        <f t="shared" si="1"/>
        <v>100</v>
      </c>
      <c r="M6">
        <f t="shared" si="2"/>
        <v>0</v>
      </c>
      <c r="O6">
        <f t="shared" ref="O6:O12" si="3">O5+L6-C6</f>
        <v>-54</v>
      </c>
      <c r="P6" s="41" t="s">
        <v>93</v>
      </c>
      <c r="Q6">
        <f t="shared" ref="Q6:Q12" si="4">Q5+M6-D6</f>
        <v>54</v>
      </c>
      <c r="R6" s="41" t="s">
        <v>93</v>
      </c>
      <c r="S6">
        <v>0</v>
      </c>
      <c r="T6" s="4" t="s">
        <v>178</v>
      </c>
      <c r="U6" s="1">
        <v>3.7499999999999999E-3</v>
      </c>
      <c r="V6" s="5">
        <v>3.8E-3</v>
      </c>
    </row>
    <row r="7" spans="1:22" x14ac:dyDescent="0.35">
      <c r="B7">
        <v>4</v>
      </c>
      <c r="C7">
        <v>0</v>
      </c>
      <c r="D7">
        <v>0</v>
      </c>
      <c r="F7">
        <v>1</v>
      </c>
      <c r="G7">
        <v>0</v>
      </c>
      <c r="H7">
        <f t="shared" si="0"/>
        <v>1</v>
      </c>
      <c r="I7" s="41" t="s">
        <v>94</v>
      </c>
      <c r="J7">
        <v>1</v>
      </c>
      <c r="L7">
        <f t="shared" si="1"/>
        <v>100</v>
      </c>
      <c r="M7">
        <f t="shared" si="2"/>
        <v>0</v>
      </c>
      <c r="O7">
        <f t="shared" si="3"/>
        <v>46</v>
      </c>
      <c r="P7" s="41" t="s">
        <v>93</v>
      </c>
      <c r="Q7">
        <f t="shared" si="4"/>
        <v>54</v>
      </c>
      <c r="R7" s="41" t="s">
        <v>93</v>
      </c>
      <c r="S7">
        <v>0</v>
      </c>
      <c r="T7" s="4" t="s">
        <v>179</v>
      </c>
      <c r="U7" s="1">
        <v>0.84375</v>
      </c>
      <c r="V7" s="5">
        <v>1.1625000000000001</v>
      </c>
    </row>
    <row r="8" spans="1:22" ht="15" thickBot="1" x14ac:dyDescent="0.4">
      <c r="B8">
        <v>5</v>
      </c>
      <c r="C8">
        <v>45</v>
      </c>
      <c r="D8">
        <v>48</v>
      </c>
      <c r="F8">
        <v>0</v>
      </c>
      <c r="G8">
        <v>1</v>
      </c>
      <c r="H8">
        <f t="shared" si="0"/>
        <v>1</v>
      </c>
      <c r="I8" s="41" t="s">
        <v>94</v>
      </c>
      <c r="J8">
        <v>1</v>
      </c>
      <c r="L8">
        <f t="shared" si="1"/>
        <v>0</v>
      </c>
      <c r="M8">
        <f t="shared" si="2"/>
        <v>80</v>
      </c>
      <c r="O8">
        <f t="shared" si="3"/>
        <v>1</v>
      </c>
      <c r="P8" s="41" t="s">
        <v>93</v>
      </c>
      <c r="Q8">
        <f t="shared" si="4"/>
        <v>86</v>
      </c>
      <c r="R8" s="41" t="s">
        <v>93</v>
      </c>
      <c r="S8">
        <v>0</v>
      </c>
      <c r="T8" s="6" t="s">
        <v>180</v>
      </c>
      <c r="U8" s="49">
        <v>125</v>
      </c>
      <c r="V8" s="7">
        <v>143</v>
      </c>
    </row>
    <row r="9" spans="1:22" x14ac:dyDescent="0.35">
      <c r="B9">
        <v>6</v>
      </c>
      <c r="C9">
        <v>45</v>
      </c>
      <c r="D9">
        <v>48</v>
      </c>
      <c r="F9">
        <v>1</v>
      </c>
      <c r="G9">
        <v>0</v>
      </c>
      <c r="H9">
        <f t="shared" si="0"/>
        <v>1</v>
      </c>
      <c r="I9" s="41" t="s">
        <v>94</v>
      </c>
      <c r="J9">
        <v>1</v>
      </c>
      <c r="L9">
        <f t="shared" si="1"/>
        <v>100</v>
      </c>
      <c r="M9">
        <f t="shared" si="2"/>
        <v>0</v>
      </c>
      <c r="O9">
        <f t="shared" si="3"/>
        <v>56</v>
      </c>
      <c r="P9" s="41" t="s">
        <v>93</v>
      </c>
      <c r="Q9">
        <f t="shared" si="4"/>
        <v>38</v>
      </c>
      <c r="R9" s="41" t="s">
        <v>93</v>
      </c>
      <c r="S9">
        <v>0</v>
      </c>
    </row>
    <row r="10" spans="1:22" x14ac:dyDescent="0.35">
      <c r="B10">
        <v>7</v>
      </c>
      <c r="C10">
        <v>36</v>
      </c>
      <c r="D10">
        <v>58</v>
      </c>
      <c r="F10">
        <v>0</v>
      </c>
      <c r="G10">
        <v>1</v>
      </c>
      <c r="H10">
        <f t="shared" si="0"/>
        <v>1</v>
      </c>
      <c r="I10" s="41" t="s">
        <v>94</v>
      </c>
      <c r="J10">
        <v>1</v>
      </c>
      <c r="L10">
        <f t="shared" si="1"/>
        <v>0</v>
      </c>
      <c r="M10">
        <f t="shared" si="2"/>
        <v>80</v>
      </c>
      <c r="O10">
        <f t="shared" si="3"/>
        <v>20</v>
      </c>
      <c r="P10" s="41" t="s">
        <v>93</v>
      </c>
      <c r="Q10">
        <f t="shared" si="4"/>
        <v>60</v>
      </c>
      <c r="R10" s="41" t="s">
        <v>93</v>
      </c>
      <c r="S10">
        <v>0</v>
      </c>
    </row>
    <row r="11" spans="1:22" x14ac:dyDescent="0.35">
      <c r="B11">
        <v>8</v>
      </c>
      <c r="C11">
        <v>35</v>
      </c>
      <c r="D11">
        <v>57</v>
      </c>
      <c r="F11">
        <v>1</v>
      </c>
      <c r="G11">
        <v>0</v>
      </c>
      <c r="H11">
        <f t="shared" si="0"/>
        <v>1</v>
      </c>
      <c r="I11" s="41" t="s">
        <v>94</v>
      </c>
      <c r="J11">
        <v>1</v>
      </c>
      <c r="L11">
        <f t="shared" si="1"/>
        <v>100</v>
      </c>
      <c r="M11">
        <f t="shared" si="2"/>
        <v>0</v>
      </c>
      <c r="O11">
        <f t="shared" si="3"/>
        <v>85</v>
      </c>
      <c r="P11" s="41" t="s">
        <v>93</v>
      </c>
      <c r="Q11">
        <f t="shared" si="4"/>
        <v>3</v>
      </c>
      <c r="R11" s="41" t="s">
        <v>93</v>
      </c>
      <c r="S11">
        <v>0</v>
      </c>
    </row>
    <row r="12" spans="1:22" x14ac:dyDescent="0.35">
      <c r="B12">
        <v>9</v>
      </c>
      <c r="C12">
        <v>35</v>
      </c>
      <c r="D12">
        <v>58</v>
      </c>
      <c r="F12">
        <v>0</v>
      </c>
      <c r="G12">
        <v>1</v>
      </c>
      <c r="H12">
        <f t="shared" si="0"/>
        <v>1</v>
      </c>
      <c r="I12" s="41" t="s">
        <v>94</v>
      </c>
      <c r="J12">
        <v>1</v>
      </c>
      <c r="L12">
        <f t="shared" si="1"/>
        <v>0</v>
      </c>
      <c r="M12">
        <f t="shared" si="2"/>
        <v>80</v>
      </c>
      <c r="O12">
        <f t="shared" si="3"/>
        <v>50</v>
      </c>
      <c r="P12" s="41" t="s">
        <v>93</v>
      </c>
      <c r="Q12">
        <f t="shared" si="4"/>
        <v>25</v>
      </c>
      <c r="R12" s="41" t="s">
        <v>93</v>
      </c>
      <c r="S12">
        <v>0</v>
      </c>
    </row>
    <row r="13" spans="1:22" x14ac:dyDescent="0.35">
      <c r="A13" s="45" t="s">
        <v>92</v>
      </c>
      <c r="B13" s="45"/>
    </row>
    <row r="14" spans="1:22" x14ac:dyDescent="0.35">
      <c r="A14" t="s">
        <v>91</v>
      </c>
      <c r="O14">
        <f>SUM(O5:O12)+SUM(Q5:Q12)</f>
        <v>498</v>
      </c>
    </row>
    <row r="15" spans="1:22" x14ac:dyDescent="0.35">
      <c r="A15" t="s">
        <v>90</v>
      </c>
      <c r="B15">
        <f t="shared" ref="B15:B22" si="5">IF(F5=F4,0,500)</f>
        <v>0</v>
      </c>
    </row>
    <row r="16" spans="1:22" x14ac:dyDescent="0.35">
      <c r="A16" t="s">
        <v>89</v>
      </c>
      <c r="B16">
        <f t="shared" si="5"/>
        <v>500</v>
      </c>
    </row>
    <row r="17" spans="1:2" x14ac:dyDescent="0.35">
      <c r="A17" t="s">
        <v>88</v>
      </c>
      <c r="B17">
        <f t="shared" si="5"/>
        <v>0</v>
      </c>
    </row>
    <row r="18" spans="1:2" x14ac:dyDescent="0.35">
      <c r="A18" t="s">
        <v>87</v>
      </c>
      <c r="B18">
        <f t="shared" si="5"/>
        <v>500</v>
      </c>
    </row>
    <row r="19" spans="1:2" x14ac:dyDescent="0.35">
      <c r="A19" t="s">
        <v>86</v>
      </c>
      <c r="B19">
        <f t="shared" si="5"/>
        <v>500</v>
      </c>
    </row>
    <row r="20" spans="1:2" x14ac:dyDescent="0.35">
      <c r="A20" t="s">
        <v>85</v>
      </c>
      <c r="B20">
        <f t="shared" si="5"/>
        <v>500</v>
      </c>
    </row>
    <row r="21" spans="1:2" x14ac:dyDescent="0.35">
      <c r="A21" t="s">
        <v>84</v>
      </c>
      <c r="B21">
        <f t="shared" si="5"/>
        <v>500</v>
      </c>
    </row>
    <row r="22" spans="1:2" x14ac:dyDescent="0.35">
      <c r="A22" t="s">
        <v>83</v>
      </c>
      <c r="B22">
        <f t="shared" si="5"/>
        <v>500</v>
      </c>
    </row>
    <row r="23" spans="1:2" x14ac:dyDescent="0.35">
      <c r="A23" t="s">
        <v>82</v>
      </c>
      <c r="B23">
        <f>SUM(B15:B22)</f>
        <v>3000</v>
      </c>
    </row>
  </sheetData>
  <mergeCells count="7">
    <mergeCell ref="A13:B13"/>
    <mergeCell ref="F1:G1"/>
    <mergeCell ref="O1:R1"/>
    <mergeCell ref="C2:D2"/>
    <mergeCell ref="F2:G2"/>
    <mergeCell ref="L2:M2"/>
    <mergeCell ref="O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C10C-B631-4809-A862-E26F5AF17210}">
  <dimension ref="A1:G65"/>
  <sheetViews>
    <sheetView showGridLines="0" tabSelected="1" workbookViewId="0"/>
  </sheetViews>
  <sheetFormatPr defaultRowHeight="14.5" x14ac:dyDescent="0.35"/>
  <cols>
    <col min="1" max="1" width="2.26953125" customWidth="1"/>
    <col min="2" max="2" width="18.54296875" customWidth="1"/>
    <col min="3" max="3" width="15.1796875" bestFit="1" customWidth="1"/>
    <col min="4" max="4" width="13.7265625" bestFit="1" customWidth="1"/>
    <col min="5" max="5" width="13.54296875" bestFit="1" customWidth="1"/>
    <col min="6" max="6" width="11.453125" customWidth="1"/>
    <col min="7" max="7" width="5.453125" customWidth="1"/>
  </cols>
  <sheetData>
    <row r="1" spans="1:5" x14ac:dyDescent="0.35">
      <c r="A1" s="17" t="s">
        <v>172</v>
      </c>
    </row>
    <row r="2" spans="1:5" x14ac:dyDescent="0.35">
      <c r="A2" s="17" t="s">
        <v>171</v>
      </c>
    </row>
    <row r="3" spans="1:5" x14ac:dyDescent="0.35">
      <c r="A3" s="17" t="s">
        <v>170</v>
      </c>
    </row>
    <row r="4" spans="1:5" x14ac:dyDescent="0.35">
      <c r="A4" s="17" t="s">
        <v>37</v>
      </c>
    </row>
    <row r="5" spans="1:5" x14ac:dyDescent="0.35">
      <c r="A5" s="17" t="s">
        <v>38</v>
      </c>
    </row>
    <row r="6" spans="1:5" x14ac:dyDescent="0.35">
      <c r="A6" s="17"/>
      <c r="B6" t="s">
        <v>39</v>
      </c>
    </row>
    <row r="7" spans="1:5" x14ac:dyDescent="0.35">
      <c r="A7" s="17"/>
      <c r="B7" t="s">
        <v>169</v>
      </c>
    </row>
    <row r="8" spans="1:5" x14ac:dyDescent="0.35">
      <c r="A8" s="17"/>
      <c r="B8" t="s">
        <v>40</v>
      </c>
    </row>
    <row r="9" spans="1:5" x14ac:dyDescent="0.35">
      <c r="A9" s="17" t="s">
        <v>41</v>
      </c>
    </row>
    <row r="10" spans="1:5" x14ac:dyDescent="0.35">
      <c r="B10" t="s">
        <v>168</v>
      </c>
    </row>
    <row r="11" spans="1:5" x14ac:dyDescent="0.35">
      <c r="B11" t="s">
        <v>167</v>
      </c>
    </row>
    <row r="12" spans="1:5" x14ac:dyDescent="0.35">
      <c r="B12" t="s">
        <v>44</v>
      </c>
    </row>
    <row r="14" spans="1:5" ht="15" thickBot="1" x14ac:dyDescent="0.4">
      <c r="A14" t="s">
        <v>45</v>
      </c>
    </row>
    <row r="15" spans="1:5" ht="15" thickBot="1" x14ac:dyDescent="0.4">
      <c r="B15" s="19" t="s">
        <v>46</v>
      </c>
      <c r="C15" s="19" t="s">
        <v>47</v>
      </c>
      <c r="D15" s="19" t="s">
        <v>48</v>
      </c>
      <c r="E15" s="19" t="s">
        <v>49</v>
      </c>
    </row>
    <row r="16" spans="1:5" ht="15" thickBot="1" x14ac:dyDescent="0.4">
      <c r="B16" s="18" t="s">
        <v>58</v>
      </c>
      <c r="C16" s="18" t="s">
        <v>166</v>
      </c>
      <c r="D16" s="21">
        <v>3000</v>
      </c>
      <c r="E16" s="21">
        <v>3000</v>
      </c>
    </row>
    <row r="19" spans="1:6" ht="15" thickBot="1" x14ac:dyDescent="0.4">
      <c r="A19" t="s">
        <v>50</v>
      </c>
    </row>
    <row r="20" spans="1:6" ht="15" thickBot="1" x14ac:dyDescent="0.4">
      <c r="B20" s="19" t="s">
        <v>46</v>
      </c>
      <c r="C20" s="19" t="s">
        <v>47</v>
      </c>
      <c r="D20" s="19" t="s">
        <v>48</v>
      </c>
      <c r="E20" s="19" t="s">
        <v>49</v>
      </c>
      <c r="F20" s="19" t="s">
        <v>51</v>
      </c>
    </row>
    <row r="21" spans="1:6" x14ac:dyDescent="0.35">
      <c r="B21" s="20" t="s">
        <v>165</v>
      </c>
      <c r="C21" s="20" t="s">
        <v>96</v>
      </c>
      <c r="D21" s="22">
        <v>0</v>
      </c>
      <c r="E21" s="22">
        <v>0</v>
      </c>
      <c r="F21" s="20" t="s">
        <v>51</v>
      </c>
    </row>
    <row r="22" spans="1:6" x14ac:dyDescent="0.35">
      <c r="B22" s="20" t="s">
        <v>164</v>
      </c>
      <c r="C22" s="20" t="s">
        <v>95</v>
      </c>
      <c r="D22" s="22">
        <v>1</v>
      </c>
      <c r="E22" s="22">
        <v>1</v>
      </c>
      <c r="F22" s="20" t="s">
        <v>51</v>
      </c>
    </row>
    <row r="23" spans="1:6" x14ac:dyDescent="0.35">
      <c r="B23" s="20" t="s">
        <v>163</v>
      </c>
      <c r="C23" s="20" t="s">
        <v>96</v>
      </c>
      <c r="D23" s="22">
        <v>1</v>
      </c>
      <c r="E23" s="22">
        <v>1</v>
      </c>
      <c r="F23" s="20" t="s">
        <v>51</v>
      </c>
    </row>
    <row r="24" spans="1:6" x14ac:dyDescent="0.35">
      <c r="B24" s="20" t="s">
        <v>162</v>
      </c>
      <c r="C24" s="20" t="s">
        <v>95</v>
      </c>
      <c r="D24" s="22">
        <v>0</v>
      </c>
      <c r="E24" s="22">
        <v>0</v>
      </c>
      <c r="F24" s="20" t="s">
        <v>51</v>
      </c>
    </row>
    <row r="25" spans="1:6" x14ac:dyDescent="0.35">
      <c r="B25" s="20" t="s">
        <v>161</v>
      </c>
      <c r="C25" s="20" t="s">
        <v>96</v>
      </c>
      <c r="D25" s="22">
        <v>1</v>
      </c>
      <c r="E25" s="22">
        <v>1</v>
      </c>
      <c r="F25" s="20" t="s">
        <v>51</v>
      </c>
    </row>
    <row r="26" spans="1:6" x14ac:dyDescent="0.35">
      <c r="B26" s="20" t="s">
        <v>160</v>
      </c>
      <c r="C26" s="20" t="s">
        <v>95</v>
      </c>
      <c r="D26" s="22">
        <v>0</v>
      </c>
      <c r="E26" s="22">
        <v>0</v>
      </c>
      <c r="F26" s="20" t="s">
        <v>51</v>
      </c>
    </row>
    <row r="27" spans="1:6" x14ac:dyDescent="0.35">
      <c r="B27" s="20" t="s">
        <v>159</v>
      </c>
      <c r="C27" s="20" t="s">
        <v>96</v>
      </c>
      <c r="D27" s="22">
        <v>0</v>
      </c>
      <c r="E27" s="22">
        <v>0</v>
      </c>
      <c r="F27" s="20" t="s">
        <v>51</v>
      </c>
    </row>
    <row r="28" spans="1:6" x14ac:dyDescent="0.35">
      <c r="B28" s="20" t="s">
        <v>158</v>
      </c>
      <c r="C28" s="20" t="s">
        <v>95</v>
      </c>
      <c r="D28" s="22">
        <v>1</v>
      </c>
      <c r="E28" s="22">
        <v>1</v>
      </c>
      <c r="F28" s="20" t="s">
        <v>51</v>
      </c>
    </row>
    <row r="29" spans="1:6" x14ac:dyDescent="0.35">
      <c r="B29" s="20" t="s">
        <v>157</v>
      </c>
      <c r="C29" s="20" t="s">
        <v>96</v>
      </c>
      <c r="D29" s="22">
        <v>0</v>
      </c>
      <c r="E29" s="22">
        <v>0</v>
      </c>
      <c r="F29" s="20" t="s">
        <v>51</v>
      </c>
    </row>
    <row r="30" spans="1:6" x14ac:dyDescent="0.35">
      <c r="B30" s="20" t="s">
        <v>156</v>
      </c>
      <c r="C30" s="20" t="s">
        <v>95</v>
      </c>
      <c r="D30" s="22">
        <v>1</v>
      </c>
      <c r="E30" s="22">
        <v>1</v>
      </c>
      <c r="F30" s="20" t="s">
        <v>51</v>
      </c>
    </row>
    <row r="31" spans="1:6" x14ac:dyDescent="0.35">
      <c r="B31" s="20" t="s">
        <v>155</v>
      </c>
      <c r="C31" s="20" t="s">
        <v>96</v>
      </c>
      <c r="D31" s="22">
        <v>1</v>
      </c>
      <c r="E31" s="22">
        <v>1</v>
      </c>
      <c r="F31" s="20" t="s">
        <v>51</v>
      </c>
    </row>
    <row r="32" spans="1:6" x14ac:dyDescent="0.35">
      <c r="B32" s="20" t="s">
        <v>154</v>
      </c>
      <c r="C32" s="20" t="s">
        <v>95</v>
      </c>
      <c r="D32" s="22">
        <v>0</v>
      </c>
      <c r="E32" s="22">
        <v>0</v>
      </c>
      <c r="F32" s="20" t="s">
        <v>51</v>
      </c>
    </row>
    <row r="33" spans="1:7" x14ac:dyDescent="0.35">
      <c r="B33" s="20" t="s">
        <v>153</v>
      </c>
      <c r="C33" s="20" t="s">
        <v>96</v>
      </c>
      <c r="D33" s="22">
        <v>0</v>
      </c>
      <c r="E33" s="22">
        <v>0</v>
      </c>
      <c r="F33" s="20" t="s">
        <v>51</v>
      </c>
    </row>
    <row r="34" spans="1:7" x14ac:dyDescent="0.35">
      <c r="B34" s="20" t="s">
        <v>152</v>
      </c>
      <c r="C34" s="20" t="s">
        <v>95</v>
      </c>
      <c r="D34" s="22">
        <v>1</v>
      </c>
      <c r="E34" s="22">
        <v>1</v>
      </c>
      <c r="F34" s="20" t="s">
        <v>51</v>
      </c>
    </row>
    <row r="35" spans="1:7" x14ac:dyDescent="0.35">
      <c r="B35" s="20" t="s">
        <v>151</v>
      </c>
      <c r="C35" s="20" t="s">
        <v>96</v>
      </c>
      <c r="D35" s="22">
        <v>1</v>
      </c>
      <c r="E35" s="22">
        <v>1</v>
      </c>
      <c r="F35" s="20" t="s">
        <v>51</v>
      </c>
    </row>
    <row r="36" spans="1:7" x14ac:dyDescent="0.35">
      <c r="B36" s="20" t="s">
        <v>150</v>
      </c>
      <c r="C36" s="20" t="s">
        <v>95</v>
      </c>
      <c r="D36" s="22">
        <v>0</v>
      </c>
      <c r="E36" s="22">
        <v>0</v>
      </c>
      <c r="F36" s="20" t="s">
        <v>51</v>
      </c>
    </row>
    <row r="37" spans="1:7" x14ac:dyDescent="0.35">
      <c r="B37" s="20" t="s">
        <v>149</v>
      </c>
      <c r="C37" s="20" t="s">
        <v>96</v>
      </c>
      <c r="D37" s="22">
        <v>0</v>
      </c>
      <c r="E37" s="22">
        <v>0</v>
      </c>
      <c r="F37" s="20" t="s">
        <v>51</v>
      </c>
    </row>
    <row r="38" spans="1:7" ht="15" thickBot="1" x14ac:dyDescent="0.4">
      <c r="B38" s="18" t="s">
        <v>148</v>
      </c>
      <c r="C38" s="18" t="s">
        <v>95</v>
      </c>
      <c r="D38" s="21">
        <v>1</v>
      </c>
      <c r="E38" s="21">
        <v>1</v>
      </c>
      <c r="F38" s="18" t="s">
        <v>51</v>
      </c>
    </row>
    <row r="41" spans="1:7" ht="15" thickBot="1" x14ac:dyDescent="0.4">
      <c r="A41" t="s">
        <v>52</v>
      </c>
    </row>
    <row r="42" spans="1:7" ht="15" thickBot="1" x14ac:dyDescent="0.4">
      <c r="B42" s="19" t="s">
        <v>46</v>
      </c>
      <c r="C42" s="19" t="s">
        <v>47</v>
      </c>
      <c r="D42" s="19" t="s">
        <v>53</v>
      </c>
      <c r="E42" s="19" t="s">
        <v>54</v>
      </c>
      <c r="F42" s="19" t="s">
        <v>55</v>
      </c>
      <c r="G42" s="19" t="s">
        <v>56</v>
      </c>
    </row>
    <row r="43" spans="1:7" x14ac:dyDescent="0.35">
      <c r="B43" s="20" t="s">
        <v>147</v>
      </c>
      <c r="C43" s="20"/>
      <c r="D43" s="22">
        <v>1</v>
      </c>
      <c r="E43" s="20" t="s">
        <v>146</v>
      </c>
      <c r="F43" s="20" t="s">
        <v>59</v>
      </c>
      <c r="G43" s="20">
        <v>0</v>
      </c>
    </row>
    <row r="44" spans="1:7" x14ac:dyDescent="0.35">
      <c r="B44" s="20" t="s">
        <v>145</v>
      </c>
      <c r="C44" s="20"/>
      <c r="D44" s="22">
        <v>1</v>
      </c>
      <c r="E44" s="20" t="s">
        <v>144</v>
      </c>
      <c r="F44" s="20" t="s">
        <v>59</v>
      </c>
      <c r="G44" s="20">
        <v>0</v>
      </c>
    </row>
    <row r="45" spans="1:7" x14ac:dyDescent="0.35">
      <c r="B45" s="20" t="s">
        <v>143</v>
      </c>
      <c r="C45" s="20"/>
      <c r="D45" s="22">
        <v>1</v>
      </c>
      <c r="E45" s="20" t="s">
        <v>142</v>
      </c>
      <c r="F45" s="20" t="s">
        <v>59</v>
      </c>
      <c r="G45" s="20">
        <v>0</v>
      </c>
    </row>
    <row r="46" spans="1:7" x14ac:dyDescent="0.35">
      <c r="B46" s="20" t="s">
        <v>141</v>
      </c>
      <c r="C46" s="20"/>
      <c r="D46" s="22">
        <v>1</v>
      </c>
      <c r="E46" s="20" t="s">
        <v>140</v>
      </c>
      <c r="F46" s="20" t="s">
        <v>59</v>
      </c>
      <c r="G46" s="20">
        <v>0</v>
      </c>
    </row>
    <row r="47" spans="1:7" x14ac:dyDescent="0.35">
      <c r="B47" s="20" t="s">
        <v>139</v>
      </c>
      <c r="C47" s="20"/>
      <c r="D47" s="22">
        <v>1</v>
      </c>
      <c r="E47" s="20" t="s">
        <v>138</v>
      </c>
      <c r="F47" s="20" t="s">
        <v>59</v>
      </c>
      <c r="G47" s="20">
        <v>0</v>
      </c>
    </row>
    <row r="48" spans="1:7" x14ac:dyDescent="0.35">
      <c r="B48" s="20" t="s">
        <v>137</v>
      </c>
      <c r="C48" s="20"/>
      <c r="D48" s="22">
        <v>1</v>
      </c>
      <c r="E48" s="20" t="s">
        <v>136</v>
      </c>
      <c r="F48" s="20" t="s">
        <v>59</v>
      </c>
      <c r="G48" s="20">
        <v>0</v>
      </c>
    </row>
    <row r="49" spans="2:7" x14ac:dyDescent="0.35">
      <c r="B49" s="20" t="s">
        <v>135</v>
      </c>
      <c r="C49" s="20"/>
      <c r="D49" s="22">
        <v>1</v>
      </c>
      <c r="E49" s="20" t="s">
        <v>134</v>
      </c>
      <c r="F49" s="20" t="s">
        <v>59</v>
      </c>
      <c r="G49" s="20">
        <v>0</v>
      </c>
    </row>
    <row r="50" spans="2:7" x14ac:dyDescent="0.35">
      <c r="B50" s="20" t="s">
        <v>133</v>
      </c>
      <c r="C50" s="20"/>
      <c r="D50" s="22">
        <v>1</v>
      </c>
      <c r="E50" s="20" t="s">
        <v>132</v>
      </c>
      <c r="F50" s="20" t="s">
        <v>59</v>
      </c>
      <c r="G50" s="20">
        <v>0</v>
      </c>
    </row>
    <row r="51" spans="2:7" x14ac:dyDescent="0.35">
      <c r="B51" s="20" t="s">
        <v>131</v>
      </c>
      <c r="C51" s="20"/>
      <c r="D51" s="22">
        <v>1</v>
      </c>
      <c r="E51" s="20" t="s">
        <v>130</v>
      </c>
      <c r="F51" s="20" t="s">
        <v>59</v>
      </c>
      <c r="G51" s="20">
        <v>0</v>
      </c>
    </row>
    <row r="52" spans="2:7" x14ac:dyDescent="0.35">
      <c r="B52" s="20" t="s">
        <v>129</v>
      </c>
      <c r="C52" s="20" t="e">
        <f xml:space="preserve"> P head</f>
        <v>#NAME?</v>
      </c>
      <c r="D52" s="22">
        <v>46</v>
      </c>
      <c r="E52" s="20" t="s">
        <v>128</v>
      </c>
      <c r="F52" s="20" t="s">
        <v>61</v>
      </c>
      <c r="G52" s="22">
        <v>46</v>
      </c>
    </row>
    <row r="53" spans="2:7" x14ac:dyDescent="0.35">
      <c r="B53" s="20" t="s">
        <v>127</v>
      </c>
      <c r="C53" s="20" t="e">
        <f xml:space="preserve"> P head</f>
        <v>#NAME?</v>
      </c>
      <c r="D53" s="22">
        <v>1</v>
      </c>
      <c r="E53" s="20" t="s">
        <v>126</v>
      </c>
      <c r="F53" s="20" t="s">
        <v>61</v>
      </c>
      <c r="G53" s="22">
        <v>1</v>
      </c>
    </row>
    <row r="54" spans="2:7" x14ac:dyDescent="0.35">
      <c r="B54" s="20" t="s">
        <v>125</v>
      </c>
      <c r="C54" s="20" t="e">
        <f xml:space="preserve"> P head</f>
        <v>#NAME?</v>
      </c>
      <c r="D54" s="22">
        <v>56</v>
      </c>
      <c r="E54" s="20" t="s">
        <v>124</v>
      </c>
      <c r="F54" s="20" t="s">
        <v>61</v>
      </c>
      <c r="G54" s="22">
        <v>56</v>
      </c>
    </row>
    <row r="55" spans="2:7" x14ac:dyDescent="0.35">
      <c r="B55" s="20" t="s">
        <v>123</v>
      </c>
      <c r="C55" s="20" t="e">
        <f xml:space="preserve"> P head</f>
        <v>#NAME?</v>
      </c>
      <c r="D55" s="22">
        <v>20</v>
      </c>
      <c r="E55" s="20" t="s">
        <v>122</v>
      </c>
      <c r="F55" s="20" t="s">
        <v>61</v>
      </c>
      <c r="G55" s="22">
        <v>20</v>
      </c>
    </row>
    <row r="56" spans="2:7" x14ac:dyDescent="0.35">
      <c r="B56" s="20" t="s">
        <v>121</v>
      </c>
      <c r="C56" s="20" t="e">
        <f xml:space="preserve"> P head</f>
        <v>#NAME?</v>
      </c>
      <c r="D56" s="22">
        <v>85</v>
      </c>
      <c r="E56" s="20" t="s">
        <v>120</v>
      </c>
      <c r="F56" s="20" t="s">
        <v>61</v>
      </c>
      <c r="G56" s="22">
        <v>85</v>
      </c>
    </row>
    <row r="57" spans="2:7" x14ac:dyDescent="0.35">
      <c r="B57" s="20" t="s">
        <v>119</v>
      </c>
      <c r="C57" s="20" t="e">
        <f xml:space="preserve"> P head</f>
        <v>#NAME?</v>
      </c>
      <c r="D57" s="22">
        <v>50</v>
      </c>
      <c r="E57" s="20" t="s">
        <v>118</v>
      </c>
      <c r="F57" s="20" t="s">
        <v>61</v>
      </c>
      <c r="G57" s="22">
        <v>50</v>
      </c>
    </row>
    <row r="58" spans="2:7" x14ac:dyDescent="0.35">
      <c r="B58" s="20" t="s">
        <v>117</v>
      </c>
      <c r="C58" s="20" t="s">
        <v>106</v>
      </c>
      <c r="D58" s="22">
        <v>54</v>
      </c>
      <c r="E58" s="20" t="s">
        <v>116</v>
      </c>
      <c r="F58" s="20" t="s">
        <v>61</v>
      </c>
      <c r="G58" s="22">
        <v>54</v>
      </c>
    </row>
    <row r="59" spans="2:7" x14ac:dyDescent="0.35">
      <c r="B59" s="20" t="s">
        <v>115</v>
      </c>
      <c r="C59" s="20" t="s">
        <v>106</v>
      </c>
      <c r="D59" s="22">
        <v>86</v>
      </c>
      <c r="E59" s="20" t="s">
        <v>114</v>
      </c>
      <c r="F59" s="20" t="s">
        <v>61</v>
      </c>
      <c r="G59" s="22">
        <v>86</v>
      </c>
    </row>
    <row r="60" spans="2:7" x14ac:dyDescent="0.35">
      <c r="B60" s="20" t="s">
        <v>113</v>
      </c>
      <c r="C60" s="20" t="s">
        <v>106</v>
      </c>
      <c r="D60" s="22">
        <v>38</v>
      </c>
      <c r="E60" s="20" t="s">
        <v>112</v>
      </c>
      <c r="F60" s="20" t="s">
        <v>61</v>
      </c>
      <c r="G60" s="22">
        <v>38</v>
      </c>
    </row>
    <row r="61" spans="2:7" x14ac:dyDescent="0.35">
      <c r="B61" s="20" t="s">
        <v>111</v>
      </c>
      <c r="C61" s="20" t="s">
        <v>106</v>
      </c>
      <c r="D61" s="22">
        <v>60</v>
      </c>
      <c r="E61" s="20" t="s">
        <v>110</v>
      </c>
      <c r="F61" s="20" t="s">
        <v>61</v>
      </c>
      <c r="G61" s="22">
        <v>60</v>
      </c>
    </row>
    <row r="62" spans="2:7" x14ac:dyDescent="0.35">
      <c r="B62" s="20" t="s">
        <v>109</v>
      </c>
      <c r="C62" s="20" t="s">
        <v>106</v>
      </c>
      <c r="D62" s="22">
        <v>3</v>
      </c>
      <c r="E62" s="20" t="s">
        <v>108</v>
      </c>
      <c r="F62" s="20" t="s">
        <v>61</v>
      </c>
      <c r="G62" s="22">
        <v>3</v>
      </c>
    </row>
    <row r="63" spans="2:7" x14ac:dyDescent="0.35">
      <c r="B63" s="20" t="s">
        <v>107</v>
      </c>
      <c r="C63" s="20" t="s">
        <v>106</v>
      </c>
      <c r="D63" s="22">
        <v>25</v>
      </c>
      <c r="E63" s="20" t="s">
        <v>105</v>
      </c>
      <c r="F63" s="20" t="s">
        <v>61</v>
      </c>
      <c r="G63" s="22">
        <v>25</v>
      </c>
    </row>
    <row r="64" spans="2:7" x14ac:dyDescent="0.35">
      <c r="B64" s="20" t="s">
        <v>104</v>
      </c>
      <c r="C64" s="20"/>
      <c r="D64" s="20"/>
      <c r="E64" s="20"/>
      <c r="F64" s="20"/>
      <c r="G64" s="20"/>
    </row>
    <row r="65" spans="2:7" ht="15" thickBot="1" x14ac:dyDescent="0.4">
      <c r="B65" s="18" t="s">
        <v>103</v>
      </c>
      <c r="C65" s="18"/>
      <c r="D65" s="18"/>
      <c r="E65" s="18"/>
      <c r="F65" s="18"/>
      <c r="G65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53"/>
  <sheetViews>
    <sheetView topLeftCell="A17" workbookViewId="0">
      <selection activeCell="H21" sqref="H21"/>
    </sheetView>
  </sheetViews>
  <sheetFormatPr defaultRowHeight="14.5" x14ac:dyDescent="0.35"/>
  <cols>
    <col min="1" max="1" width="12.1796875" bestFit="1" customWidth="1"/>
    <col min="2" max="2" width="16.7265625" bestFit="1" customWidth="1"/>
    <col min="3" max="3" width="31" bestFit="1" customWidth="1"/>
    <col min="4" max="4" width="15.1796875" bestFit="1" customWidth="1"/>
    <col min="5" max="5" width="17.81640625" bestFit="1" customWidth="1"/>
    <col min="6" max="6" width="12.1796875" bestFit="1" customWidth="1"/>
  </cols>
  <sheetData>
    <row r="3" spans="1:9" ht="15" thickBot="1" x14ac:dyDescent="0.4"/>
    <row r="4" spans="1:9" ht="16" thickBot="1" x14ac:dyDescent="0.4">
      <c r="B4" s="12" t="s">
        <v>19</v>
      </c>
      <c r="C4" s="8" t="s">
        <v>0</v>
      </c>
      <c r="D4" s="8" t="s">
        <v>1</v>
      </c>
    </row>
    <row r="5" spans="1:9" x14ac:dyDescent="0.35">
      <c r="B5" s="11" t="s">
        <v>3</v>
      </c>
      <c r="C5" s="3" t="str">
        <f>H10</f>
        <v>Pc</v>
      </c>
      <c r="D5" s="5" t="str">
        <f>H11</f>
        <v>Pt</v>
      </c>
    </row>
    <row r="6" spans="1:9" x14ac:dyDescent="0.35">
      <c r="B6" s="10" t="s">
        <v>5</v>
      </c>
      <c r="C6" s="5" t="s">
        <v>10</v>
      </c>
      <c r="D6" s="5" t="s">
        <v>11</v>
      </c>
    </row>
    <row r="7" spans="1:9" x14ac:dyDescent="0.35">
      <c r="B7" s="10" t="s">
        <v>6</v>
      </c>
      <c r="C7" s="5" t="s">
        <v>13</v>
      </c>
      <c r="D7" s="5" t="s">
        <v>12</v>
      </c>
    </row>
    <row r="8" spans="1:9" x14ac:dyDescent="0.35">
      <c r="B8" s="10" t="s">
        <v>7</v>
      </c>
      <c r="C8" s="5" t="s">
        <v>14</v>
      </c>
      <c r="D8" s="5" t="s">
        <v>15</v>
      </c>
    </row>
    <row r="9" spans="1:9" ht="15" thickBot="1" x14ac:dyDescent="0.4">
      <c r="B9" s="10" t="s">
        <v>8</v>
      </c>
      <c r="C9" s="5" t="s">
        <v>16</v>
      </c>
      <c r="D9" s="5" t="s">
        <v>17</v>
      </c>
    </row>
    <row r="10" spans="1:9" ht="15" thickBot="1" x14ac:dyDescent="0.4">
      <c r="A10" s="1"/>
      <c r="B10" s="9" t="s">
        <v>9</v>
      </c>
      <c r="C10" s="5" t="s">
        <v>18</v>
      </c>
      <c r="D10" s="7"/>
      <c r="H10" s="2" t="s">
        <v>2</v>
      </c>
      <c r="I10" s="3">
        <v>382.49999977607843</v>
      </c>
    </row>
    <row r="11" spans="1:9" ht="16" thickBot="1" x14ac:dyDescent="0.4">
      <c r="B11" s="12" t="s">
        <v>20</v>
      </c>
      <c r="C11" s="8" t="s">
        <v>0</v>
      </c>
      <c r="D11" s="8" t="s">
        <v>1</v>
      </c>
      <c r="H11" s="6" t="s">
        <v>4</v>
      </c>
      <c r="I11" s="7">
        <v>423.4999990487471</v>
      </c>
    </row>
    <row r="12" spans="1:9" x14ac:dyDescent="0.35">
      <c r="B12" s="11" t="s">
        <v>3</v>
      </c>
      <c r="C12" s="3">
        <v>382.49999977607843</v>
      </c>
      <c r="D12" s="5">
        <v>423.4999990487471</v>
      </c>
    </row>
    <row r="13" spans="1:9" x14ac:dyDescent="0.35">
      <c r="B13" s="10" t="s">
        <v>5</v>
      </c>
      <c r="C13" s="5">
        <f>750-I10</f>
        <v>367.50000022392157</v>
      </c>
      <c r="D13" s="5">
        <f>830-I11</f>
        <v>406.5000009512529</v>
      </c>
    </row>
    <row r="14" spans="1:9" x14ac:dyDescent="0.35">
      <c r="B14" s="10" t="s">
        <v>6</v>
      </c>
      <c r="C14" s="5">
        <f>I10*C13</f>
        <v>140568.75000335881</v>
      </c>
      <c r="D14" s="5">
        <f>I11*D13</f>
        <v>172152.75001617131</v>
      </c>
    </row>
    <row r="15" spans="1:9" x14ac:dyDescent="0.35">
      <c r="B15" s="10" t="s">
        <v>7</v>
      </c>
      <c r="C15" s="5">
        <f>15*(750-I10)</f>
        <v>5512.500003358824</v>
      </c>
      <c r="D15" s="5">
        <f>17*(830-I11)</f>
        <v>6910.5000161712996</v>
      </c>
    </row>
    <row r="16" spans="1:9" x14ac:dyDescent="0.35">
      <c r="B16" s="10" t="s">
        <v>8</v>
      </c>
      <c r="C16" s="5">
        <f>(I10-15)*(750-I10)</f>
        <v>135056.25</v>
      </c>
      <c r="D16" s="5">
        <f>(I11-17)*(830-I11)</f>
        <v>165242.25</v>
      </c>
    </row>
    <row r="17" spans="1:8" ht="15" thickBot="1" x14ac:dyDescent="0.4">
      <c r="B17" s="9" t="s">
        <v>9</v>
      </c>
      <c r="C17" s="7">
        <f>C16+D16</f>
        <v>300298.5</v>
      </c>
      <c r="D17" s="7"/>
    </row>
    <row r="18" spans="1:8" ht="15" thickBot="1" x14ac:dyDescent="0.4"/>
    <row r="19" spans="1:8" ht="16" thickBot="1" x14ac:dyDescent="0.4">
      <c r="B19" s="13" t="s">
        <v>21</v>
      </c>
      <c r="C19" s="8" t="s">
        <v>22</v>
      </c>
      <c r="D19" s="8" t="s">
        <v>23</v>
      </c>
    </row>
    <row r="20" spans="1:8" ht="15" thickBot="1" x14ac:dyDescent="0.4">
      <c r="B20" s="6" t="s">
        <v>24</v>
      </c>
      <c r="C20" s="8">
        <v>368</v>
      </c>
      <c r="D20" s="8">
        <v>407</v>
      </c>
      <c r="G20" s="1"/>
    </row>
    <row r="21" spans="1:8" ht="15" thickBot="1" x14ac:dyDescent="0.4"/>
    <row r="22" spans="1:8" ht="16" thickBot="1" x14ac:dyDescent="0.4">
      <c r="B22" s="13" t="s">
        <v>25</v>
      </c>
      <c r="C22" s="8" t="s">
        <v>26</v>
      </c>
      <c r="D22" s="8" t="s">
        <v>27</v>
      </c>
      <c r="E22" s="8" t="s">
        <v>28</v>
      </c>
    </row>
    <row r="23" spans="1:8" x14ac:dyDescent="0.35">
      <c r="B23" s="11" t="s">
        <v>29</v>
      </c>
      <c r="C23" s="3">
        <v>30</v>
      </c>
      <c r="D23" s="3">
        <v>3</v>
      </c>
      <c r="E23" s="3">
        <f>D23/C23</f>
        <v>0.1</v>
      </c>
    </row>
    <row r="24" spans="1:8" ht="15" thickBot="1" x14ac:dyDescent="0.4">
      <c r="B24" s="9" t="s">
        <v>30</v>
      </c>
      <c r="C24" s="9">
        <v>20</v>
      </c>
      <c r="D24" s="9">
        <v>2</v>
      </c>
      <c r="E24" s="9">
        <f>D24/C24</f>
        <v>0.1</v>
      </c>
    </row>
    <row r="25" spans="1:8" x14ac:dyDescent="0.35">
      <c r="B25" s="10"/>
      <c r="C25" s="5"/>
      <c r="D25" s="5">
        <f>SUM(D23:D24)</f>
        <v>5</v>
      </c>
      <c r="E25" s="5">
        <f>(D23/C23)+(D24/C24)</f>
        <v>0.2</v>
      </c>
    </row>
    <row r="26" spans="1:8" ht="15" thickBot="1" x14ac:dyDescent="0.4">
      <c r="B26" s="9" t="s">
        <v>31</v>
      </c>
      <c r="C26" s="7">
        <f>D25/((D23/C23)+(D24/C24))</f>
        <v>25</v>
      </c>
      <c r="D26" s="7"/>
      <c r="E26" s="7"/>
    </row>
    <row r="27" spans="1:8" ht="15" thickBot="1" x14ac:dyDescent="0.4">
      <c r="A27" s="24"/>
      <c r="B27" s="24"/>
      <c r="C27" s="24"/>
      <c r="D27" s="24"/>
      <c r="E27" s="24"/>
      <c r="F27" s="24"/>
      <c r="G27" s="24"/>
      <c r="H27" s="24"/>
    </row>
    <row r="28" spans="1:8" ht="16" thickBot="1" x14ac:dyDescent="0.4">
      <c r="A28" s="24"/>
      <c r="B28" s="26" t="s">
        <v>32</v>
      </c>
      <c r="C28" s="27" t="s">
        <v>26</v>
      </c>
      <c r="D28" s="27" t="s">
        <v>27</v>
      </c>
      <c r="E28" s="27" t="s">
        <v>28</v>
      </c>
      <c r="F28" s="24"/>
      <c r="G28" s="24"/>
      <c r="H28" s="24"/>
    </row>
    <row r="29" spans="1:8" x14ac:dyDescent="0.35">
      <c r="A29" s="24"/>
      <c r="B29" s="28" t="s">
        <v>29</v>
      </c>
      <c r="C29" s="29">
        <v>28.282785512297973</v>
      </c>
      <c r="D29" s="29">
        <f>C13</f>
        <v>367.50000022392157</v>
      </c>
      <c r="E29" s="29">
        <f>D29/C29</f>
        <v>12.993769657664183</v>
      </c>
      <c r="F29" s="24"/>
      <c r="G29" s="24"/>
      <c r="H29" s="24"/>
    </row>
    <row r="30" spans="1:8" ht="15" thickBot="1" x14ac:dyDescent="0.4">
      <c r="A30" s="24"/>
      <c r="B30" s="30" t="s">
        <v>30</v>
      </c>
      <c r="C30" s="30">
        <v>19.713797926563007</v>
      </c>
      <c r="D30" s="30">
        <f>D13</f>
        <v>406.5000009512529</v>
      </c>
      <c r="E30" s="30">
        <f>D30/C30</f>
        <v>20.62007546519089</v>
      </c>
      <c r="F30" s="24"/>
      <c r="G30" s="24"/>
      <c r="H30" s="24"/>
    </row>
    <row r="31" spans="1:8" x14ac:dyDescent="0.35">
      <c r="A31" s="24"/>
      <c r="B31" s="31"/>
      <c r="C31" s="14">
        <v>0</v>
      </c>
      <c r="D31" s="14">
        <f>SUM(D29:D30)</f>
        <v>774.00000117517448</v>
      </c>
      <c r="E31" s="14">
        <f>E29+E30</f>
        <v>33.613845122855075</v>
      </c>
      <c r="F31" s="24"/>
      <c r="G31" s="24"/>
      <c r="H31" s="24"/>
    </row>
    <row r="32" spans="1:8" ht="15" thickBot="1" x14ac:dyDescent="0.4">
      <c r="A32" s="24"/>
      <c r="B32" s="30" t="s">
        <v>31</v>
      </c>
      <c r="C32" s="16">
        <f>D31/((D29/C29)+(D30/C30))</f>
        <v>23.026226197755292</v>
      </c>
      <c r="D32" s="16"/>
      <c r="E32" s="16"/>
      <c r="F32" s="24"/>
      <c r="G32" s="24"/>
      <c r="H32" s="24"/>
    </row>
    <row r="33" spans="1:9" ht="15" thickBot="1" x14ac:dyDescent="0.4">
      <c r="A33" s="24"/>
      <c r="B33" s="24"/>
      <c r="C33" s="24"/>
      <c r="D33" s="24"/>
      <c r="E33" s="32"/>
      <c r="F33" s="24"/>
      <c r="G33" s="24"/>
      <c r="H33" s="33" t="s">
        <v>2</v>
      </c>
      <c r="I33" s="3">
        <v>382.49999977607843</v>
      </c>
    </row>
    <row r="34" spans="1:9" ht="16" thickBot="1" x14ac:dyDescent="0.4">
      <c r="A34" s="24"/>
      <c r="B34" s="34" t="s">
        <v>33</v>
      </c>
      <c r="C34" s="27" t="s">
        <v>0</v>
      </c>
      <c r="D34" s="27" t="s">
        <v>1</v>
      </c>
      <c r="E34" s="27" t="s">
        <v>34</v>
      </c>
      <c r="F34" s="24"/>
      <c r="G34" s="24"/>
      <c r="H34" s="15" t="s">
        <v>4</v>
      </c>
      <c r="I34" s="7">
        <v>423.4999990487471</v>
      </c>
    </row>
    <row r="35" spans="1:9" x14ac:dyDescent="0.35">
      <c r="A35" s="24"/>
      <c r="B35" s="28" t="s">
        <v>3</v>
      </c>
      <c r="C35" s="29">
        <v>382.49999977607843</v>
      </c>
      <c r="D35" s="14">
        <v>423.4999990487471</v>
      </c>
      <c r="E35" s="31">
        <f>SUM(C35:D35)</f>
        <v>805.99999882482552</v>
      </c>
      <c r="F35" s="24"/>
      <c r="G35" s="24"/>
      <c r="H35" s="24"/>
    </row>
    <row r="36" spans="1:9" x14ac:dyDescent="0.35">
      <c r="A36" s="24"/>
      <c r="B36" s="31" t="s">
        <v>5</v>
      </c>
      <c r="C36" s="14">
        <v>397.8224440621637</v>
      </c>
      <c r="D36" s="14">
        <v>443.59972121883447</v>
      </c>
      <c r="E36" s="31">
        <f>SUM(C36:D36)</f>
        <v>841.42216528099812</v>
      </c>
      <c r="F36" s="24"/>
      <c r="G36" s="24"/>
      <c r="H36" s="24"/>
    </row>
    <row r="37" spans="1:9" x14ac:dyDescent="0.35">
      <c r="A37" s="24"/>
      <c r="B37" s="31" t="s">
        <v>6</v>
      </c>
      <c r="C37" s="14">
        <v>140568.75000335881</v>
      </c>
      <c r="D37" s="14">
        <v>172152.75001617131</v>
      </c>
      <c r="E37" s="31">
        <f>SUM(C37:D37)</f>
        <v>312721.50001953013</v>
      </c>
      <c r="F37" s="24"/>
      <c r="G37" s="24"/>
      <c r="H37" s="24"/>
    </row>
    <row r="38" spans="1:9" x14ac:dyDescent="0.35">
      <c r="A38" s="24"/>
      <c r="B38" s="31" t="s">
        <v>7</v>
      </c>
      <c r="C38" s="14">
        <v>0</v>
      </c>
      <c r="D38" s="14">
        <v>0</v>
      </c>
      <c r="E38" s="31">
        <f>SUM(C38:D38)</f>
        <v>0</v>
      </c>
      <c r="F38" s="24"/>
      <c r="G38" s="24"/>
      <c r="H38" s="24"/>
    </row>
    <row r="39" spans="1:9" ht="15" thickBot="1" x14ac:dyDescent="0.4">
      <c r="A39" s="24"/>
      <c r="B39" s="31" t="s">
        <v>8</v>
      </c>
      <c r="C39" s="14">
        <v>5926225304332.4639</v>
      </c>
      <c r="D39" s="14">
        <v>8871375911085.4512</v>
      </c>
      <c r="E39" s="35">
        <f>SUM(C39:D39)</f>
        <v>14797601215417.914</v>
      </c>
      <c r="F39" s="24"/>
      <c r="G39" s="24"/>
      <c r="H39" s="24"/>
    </row>
    <row r="40" spans="1:9" ht="15" thickBot="1" x14ac:dyDescent="0.4">
      <c r="A40" s="24"/>
      <c r="B40" s="27" t="s">
        <v>26</v>
      </c>
      <c r="C40" s="29">
        <v>30</v>
      </c>
      <c r="D40" s="30">
        <v>20</v>
      </c>
      <c r="E40" s="27">
        <v>47.996583438860981</v>
      </c>
      <c r="G40" s="24"/>
      <c r="H40" s="24"/>
    </row>
    <row r="41" spans="1:9" ht="15" thickBot="1" x14ac:dyDescent="0.4">
      <c r="A41" s="24"/>
      <c r="B41" s="27" t="s">
        <v>28</v>
      </c>
      <c r="C41" s="27">
        <v>12.250000007464052</v>
      </c>
      <c r="D41" s="27">
        <v>20.325000047562646</v>
      </c>
      <c r="E41" s="27">
        <v>33.656886611239898</v>
      </c>
      <c r="F41" s="4"/>
      <c r="G41" s="24"/>
      <c r="H41" s="24"/>
    </row>
    <row r="42" spans="1:9" ht="15" thickBot="1" x14ac:dyDescent="0.4">
      <c r="A42" s="24"/>
      <c r="B42" s="27" t="s">
        <v>31</v>
      </c>
      <c r="C42" s="16">
        <f>E36/E41</f>
        <v>25.000000000000021</v>
      </c>
      <c r="D42" s="24"/>
      <c r="E42" s="24"/>
      <c r="F42" s="25"/>
      <c r="G42" s="24"/>
      <c r="H42" s="24"/>
    </row>
    <row r="43" spans="1:9" x14ac:dyDescent="0.35">
      <c r="A43" s="25"/>
      <c r="C43" s="25"/>
      <c r="D43" s="25"/>
      <c r="E43" s="25"/>
      <c r="F43" s="24"/>
      <c r="G43" s="24"/>
      <c r="H43" s="24"/>
    </row>
    <row r="44" spans="1:9" x14ac:dyDescent="0.35">
      <c r="A44" s="24"/>
      <c r="B44" s="25"/>
      <c r="C44" s="24"/>
      <c r="D44" s="24"/>
      <c r="E44" s="24"/>
      <c r="F44" s="24"/>
      <c r="G44" s="24"/>
      <c r="H44" s="24"/>
    </row>
    <row r="45" spans="1:9" x14ac:dyDescent="0.35">
      <c r="A45" s="24"/>
      <c r="B45" s="24"/>
      <c r="C45" s="24"/>
      <c r="D45" s="24"/>
      <c r="E45" s="24"/>
      <c r="F45" s="24"/>
      <c r="G45" s="24"/>
      <c r="H45" s="24"/>
    </row>
    <row r="46" spans="1:9" x14ac:dyDescent="0.35">
      <c r="A46" s="24"/>
      <c r="B46" s="24"/>
      <c r="C46" s="24"/>
      <c r="D46" s="24"/>
      <c r="E46" s="24"/>
      <c r="F46" s="24"/>
      <c r="G46" s="24"/>
      <c r="H46" s="24"/>
    </row>
    <row r="47" spans="1:9" x14ac:dyDescent="0.35">
      <c r="A47" s="24"/>
      <c r="B47" s="25"/>
      <c r="C47" s="25"/>
      <c r="D47" s="25"/>
      <c r="E47" s="25"/>
      <c r="F47" s="24"/>
      <c r="G47" s="24"/>
      <c r="H47" s="24"/>
    </row>
    <row r="48" spans="1:9" ht="15.5" x14ac:dyDescent="0.35">
      <c r="A48" s="25"/>
      <c r="B48" s="40"/>
      <c r="C48" s="25"/>
      <c r="D48" s="25"/>
      <c r="E48" s="25"/>
      <c r="F48" s="24"/>
      <c r="G48" s="24"/>
      <c r="H48" s="24"/>
    </row>
    <row r="49" spans="1:5" x14ac:dyDescent="0.35">
      <c r="A49" s="1"/>
      <c r="B49" s="1"/>
      <c r="C49" s="1"/>
      <c r="D49" s="1"/>
      <c r="E49" s="1"/>
    </row>
    <row r="50" spans="1:5" x14ac:dyDescent="0.35">
      <c r="A50" s="1"/>
      <c r="B50" s="1"/>
      <c r="C50" s="1"/>
      <c r="D50" s="1"/>
      <c r="E50" s="1"/>
    </row>
    <row r="51" spans="1:5" x14ac:dyDescent="0.35">
      <c r="A51" s="1"/>
      <c r="B51" s="1"/>
      <c r="C51" s="1"/>
      <c r="D51" s="1"/>
      <c r="E51" s="1"/>
    </row>
    <row r="52" spans="1:5" x14ac:dyDescent="0.35">
      <c r="A52" s="1"/>
      <c r="B52" s="1"/>
      <c r="C52" s="1"/>
      <c r="D52" s="1"/>
      <c r="E52" s="1"/>
    </row>
    <row r="53" spans="1:5" x14ac:dyDescent="0.35">
      <c r="C53" s="1"/>
    </row>
  </sheetData>
  <scenarios current="0">
    <scenario name="without constraints" count="2" user="Jain, Apoorva" comment="Created by Jain, Apoorva on 5/6/2019">
      <inputCells r="I10" val="382.499999776078"/>
      <inputCells r="I11" val="423.499999048747"/>
    </scenario>
  </scenario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showGridLines="0" workbookViewId="0">
      <selection activeCell="L28" sqref="L28"/>
    </sheetView>
  </sheetViews>
  <sheetFormatPr defaultRowHeight="14.5" outlineLevelRow="1" x14ac:dyDescent="0.35"/>
  <cols>
    <col min="1" max="1" width="2.26953125" customWidth="1"/>
    <col min="2" max="2" width="6.1796875" customWidth="1"/>
    <col min="3" max="3" width="25" customWidth="1"/>
    <col min="4" max="5" width="17.81640625" bestFit="1" customWidth="1"/>
    <col min="6" max="6" width="7.7265625" customWidth="1"/>
    <col min="7" max="7" width="5.453125" customWidth="1"/>
  </cols>
  <sheetData>
    <row r="1" spans="1:5" x14ac:dyDescent="0.35">
      <c r="A1" s="17" t="s">
        <v>36</v>
      </c>
    </row>
    <row r="2" spans="1:5" x14ac:dyDescent="0.35">
      <c r="A2" s="17" t="s">
        <v>62</v>
      </c>
    </row>
    <row r="3" spans="1:5" x14ac:dyDescent="0.35">
      <c r="A3" s="17" t="s">
        <v>63</v>
      </c>
    </row>
    <row r="4" spans="1:5" x14ac:dyDescent="0.35">
      <c r="A4" s="17" t="s">
        <v>37</v>
      </c>
    </row>
    <row r="5" spans="1:5" x14ac:dyDescent="0.35">
      <c r="A5" s="17" t="s">
        <v>38</v>
      </c>
    </row>
    <row r="6" spans="1:5" hidden="1" outlineLevel="1" x14ac:dyDescent="0.35">
      <c r="A6" s="17"/>
      <c r="B6" t="s">
        <v>39</v>
      </c>
    </row>
    <row r="7" spans="1:5" hidden="1" outlineLevel="1" x14ac:dyDescent="0.35">
      <c r="A7" s="17"/>
      <c r="B7" t="s">
        <v>64</v>
      </c>
    </row>
    <row r="8" spans="1:5" hidden="1" outlineLevel="1" x14ac:dyDescent="0.35">
      <c r="A8" s="17"/>
      <c r="B8" t="s">
        <v>40</v>
      </c>
    </row>
    <row r="9" spans="1:5" collapsed="1" x14ac:dyDescent="0.35">
      <c r="A9" s="17" t="s">
        <v>41</v>
      </c>
    </row>
    <row r="10" spans="1:5" hidden="1" outlineLevel="1" x14ac:dyDescent="0.35">
      <c r="B10" t="s">
        <v>42</v>
      </c>
    </row>
    <row r="11" spans="1:5" hidden="1" outlineLevel="1" x14ac:dyDescent="0.35">
      <c r="B11" t="s">
        <v>43</v>
      </c>
    </row>
    <row r="12" spans="1:5" hidden="1" outlineLevel="1" x14ac:dyDescent="0.35">
      <c r="B12" t="s">
        <v>44</v>
      </c>
    </row>
    <row r="13" spans="1:5" collapsed="1" x14ac:dyDescent="0.35"/>
    <row r="14" spans="1:5" ht="15" thickBot="1" x14ac:dyDescent="0.4">
      <c r="A14" t="s">
        <v>65</v>
      </c>
    </row>
    <row r="15" spans="1:5" ht="15" thickBot="1" x14ac:dyDescent="0.4">
      <c r="B15" s="36" t="s">
        <v>46</v>
      </c>
      <c r="C15" s="36" t="s">
        <v>47</v>
      </c>
      <c r="D15" s="36" t="s">
        <v>48</v>
      </c>
      <c r="E15" s="36" t="s">
        <v>49</v>
      </c>
    </row>
    <row r="16" spans="1:5" ht="15" thickBot="1" x14ac:dyDescent="0.4">
      <c r="B16" s="18" t="s">
        <v>60</v>
      </c>
      <c r="C16" s="18" t="s">
        <v>66</v>
      </c>
      <c r="D16" s="37">
        <v>14797601215417.914</v>
      </c>
      <c r="E16" s="37">
        <v>14797601215417.914</v>
      </c>
    </row>
    <row r="19" spans="1:7" ht="15" thickBot="1" x14ac:dyDescent="0.4">
      <c r="A19" t="s">
        <v>50</v>
      </c>
    </row>
    <row r="20" spans="1:7" ht="15" thickBot="1" x14ac:dyDescent="0.4">
      <c r="B20" s="36" t="s">
        <v>46</v>
      </c>
      <c r="C20" s="36" t="s">
        <v>47</v>
      </c>
      <c r="D20" s="36" t="s">
        <v>48</v>
      </c>
      <c r="E20" s="36" t="s">
        <v>49</v>
      </c>
      <c r="F20" s="36" t="s">
        <v>51</v>
      </c>
    </row>
    <row r="21" spans="1:7" x14ac:dyDescent="0.35">
      <c r="B21" s="20" t="s">
        <v>67</v>
      </c>
      <c r="C21" s="20" t="s">
        <v>68</v>
      </c>
      <c r="D21" s="22">
        <v>382.49999977607843</v>
      </c>
      <c r="E21" s="22">
        <v>382.49999977607843</v>
      </c>
      <c r="F21" s="20" t="s">
        <v>57</v>
      </c>
    </row>
    <row r="22" spans="1:7" ht="15" thickBot="1" x14ac:dyDescent="0.4">
      <c r="B22" s="18" t="s">
        <v>69</v>
      </c>
      <c r="C22" s="18" t="s">
        <v>70</v>
      </c>
      <c r="D22" s="21">
        <v>423.4999990487471</v>
      </c>
      <c r="E22" s="21">
        <v>423.4999990487471</v>
      </c>
      <c r="F22" s="18" t="s">
        <v>57</v>
      </c>
    </row>
    <row r="25" spans="1:7" ht="15" thickBot="1" x14ac:dyDescent="0.4">
      <c r="A25" t="s">
        <v>52</v>
      </c>
    </row>
    <row r="26" spans="1:7" ht="15" thickBot="1" x14ac:dyDescent="0.4">
      <c r="B26" s="36" t="s">
        <v>46</v>
      </c>
      <c r="C26" s="36" t="s">
        <v>47</v>
      </c>
      <c r="D26" s="36" t="s">
        <v>53</v>
      </c>
      <c r="E26" s="36" t="s">
        <v>54</v>
      </c>
      <c r="F26" s="36" t="s">
        <v>55</v>
      </c>
      <c r="G26" s="36" t="s">
        <v>56</v>
      </c>
    </row>
    <row r="27" spans="1:7" ht="15" thickBot="1" x14ac:dyDescent="0.4">
      <c r="B27" s="18" t="s">
        <v>71</v>
      </c>
      <c r="C27" s="18" t="s">
        <v>72</v>
      </c>
      <c r="D27" s="21">
        <v>25.000000000000021</v>
      </c>
      <c r="E27" s="18" t="s">
        <v>73</v>
      </c>
      <c r="F27" s="18" t="s">
        <v>59</v>
      </c>
      <c r="G27" s="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showGridLines="0" workbookViewId="0">
      <selection activeCell="D31" sqref="D31"/>
    </sheetView>
  </sheetViews>
  <sheetFormatPr defaultRowHeight="14.5" x14ac:dyDescent="0.35"/>
  <cols>
    <col min="1" max="1" width="2.26953125" customWidth="1"/>
    <col min="2" max="2" width="6.26953125" bestFit="1" customWidth="1"/>
    <col min="3" max="3" width="25" bestFit="1" customWidth="1"/>
    <col min="4" max="4" width="12" bestFit="1" customWidth="1"/>
    <col min="5" max="5" width="10" customWidth="1"/>
  </cols>
  <sheetData>
    <row r="1" spans="1:5" x14ac:dyDescent="0.35">
      <c r="A1" s="17" t="s">
        <v>74</v>
      </c>
    </row>
    <row r="2" spans="1:5" x14ac:dyDescent="0.35">
      <c r="A2" s="17" t="s">
        <v>62</v>
      </c>
    </row>
    <row r="3" spans="1:5" x14ac:dyDescent="0.35">
      <c r="A3" s="17" t="s">
        <v>75</v>
      </c>
    </row>
    <row r="6" spans="1:5" ht="15" thickBot="1" x14ac:dyDescent="0.4">
      <c r="A6" t="s">
        <v>50</v>
      </c>
    </row>
    <row r="7" spans="1:5" x14ac:dyDescent="0.35">
      <c r="B7" s="38"/>
      <c r="C7" s="38"/>
      <c r="D7" s="38" t="s">
        <v>76</v>
      </c>
      <c r="E7" s="38" t="s">
        <v>78</v>
      </c>
    </row>
    <row r="8" spans="1:5" ht="15" thickBot="1" x14ac:dyDescent="0.4">
      <c r="B8" s="39" t="s">
        <v>46</v>
      </c>
      <c r="C8" s="39" t="s">
        <v>47</v>
      </c>
      <c r="D8" s="39" t="s">
        <v>77</v>
      </c>
      <c r="E8" s="39" t="s">
        <v>79</v>
      </c>
    </row>
    <row r="9" spans="1:5" x14ac:dyDescent="0.35">
      <c r="B9" s="20" t="s">
        <v>67</v>
      </c>
      <c r="C9" s="20" t="s">
        <v>68</v>
      </c>
      <c r="D9" s="20">
        <v>382.49999977607843</v>
      </c>
      <c r="E9" s="20">
        <v>0</v>
      </c>
    </row>
    <row r="10" spans="1:5" ht="15" thickBot="1" x14ac:dyDescent="0.4">
      <c r="B10" s="18" t="s">
        <v>69</v>
      </c>
      <c r="C10" s="18" t="s">
        <v>70</v>
      </c>
      <c r="D10" s="18">
        <v>423.4999990487471</v>
      </c>
      <c r="E10" s="18">
        <v>0</v>
      </c>
    </row>
    <row r="12" spans="1:5" ht="15" thickBot="1" x14ac:dyDescent="0.4">
      <c r="A12" t="s">
        <v>52</v>
      </c>
    </row>
    <row r="13" spans="1:5" x14ac:dyDescent="0.35">
      <c r="B13" s="38"/>
      <c r="C13" s="38"/>
      <c r="D13" s="38" t="s">
        <v>76</v>
      </c>
      <c r="E13" s="38" t="s">
        <v>80</v>
      </c>
    </row>
    <row r="14" spans="1:5" ht="15" thickBot="1" x14ac:dyDescent="0.4">
      <c r="B14" s="39" t="s">
        <v>46</v>
      </c>
      <c r="C14" s="39" t="s">
        <v>47</v>
      </c>
      <c r="D14" s="39" t="s">
        <v>77</v>
      </c>
      <c r="E14" s="39" t="s">
        <v>81</v>
      </c>
    </row>
    <row r="15" spans="1:5" ht="15" thickBot="1" x14ac:dyDescent="0.4">
      <c r="B15" s="18" t="s">
        <v>71</v>
      </c>
      <c r="C15" s="18" t="s">
        <v>72</v>
      </c>
      <c r="D15" s="18">
        <v>25.000000000000021</v>
      </c>
      <c r="E15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1</vt:lpstr>
      <vt:lpstr>report 1</vt:lpstr>
      <vt:lpstr>answer 2</vt:lpstr>
      <vt:lpstr>report 2</vt:lpstr>
      <vt:lpstr>report 2.1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Jain, Apoorva</dc:creator>
  <cp:keywords/>
  <dc:description/>
  <cp:lastModifiedBy>Apoorva</cp:lastModifiedBy>
  <cp:revision/>
  <dcterms:created xsi:type="dcterms:W3CDTF">2019-05-07T00:18:56Z</dcterms:created>
  <dcterms:modified xsi:type="dcterms:W3CDTF">2019-05-09T15:22:45Z</dcterms:modified>
  <cp:category/>
  <cp:contentStatus/>
</cp:coreProperties>
</file>