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87\Desktop\Shruti\East Bay Hayward\Second Semester\BAN630-Data Optimization\Project\Final\BAN_630_02_Project\"/>
    </mc:Choice>
  </mc:AlternateContent>
  <xr:revisionPtr revIDLastSave="0" documentId="13_ncr:1_{98A0FA8B-5008-4D37-883F-BB0D46A07AA6}" xr6:coauthVersionLast="44" xr6:coauthVersionMax="45" xr10:uidLastSave="{00000000-0000-0000-0000-000000000000}"/>
  <bookViews>
    <workbookView xWindow="-120" yWindow="-120" windowWidth="20730" windowHeight="11160" activeTab="5" xr2:uid="{5A96A565-0F5B-6C4F-A654-66D9224E5AC5}"/>
  </bookViews>
  <sheets>
    <sheet name="Mathematical Formulation" sheetId="25" r:id="rId1"/>
    <sheet name="Optimized Model" sheetId="21" r:id="rId2"/>
    <sheet name="Solution3_3Shifts_STS" sheetId="22" state="veryHidden" r:id="rId3"/>
    <sheet name="Problem 2_STS" sheetId="26" state="veryHidden" r:id="rId4"/>
    <sheet name="OneWaySensitivity" sheetId="27" r:id="rId5"/>
    <sheet name="TwowaySensititvity" sheetId="28" r:id="rId6"/>
  </sheets>
  <definedNames>
    <definedName name="ChartData" localSheetId="4">OneWaySensitivity!$K$5:$K$15</definedName>
    <definedName name="ChartData1" localSheetId="5">TwowaySensititvity!$K$5:$K$10</definedName>
    <definedName name="ChartData2" localSheetId="5">TwowaySensititvity!$O$5:$O$10</definedName>
    <definedName name="InputValues" localSheetId="4">OneWaySensitivity!$A$5:$A$15</definedName>
    <definedName name="InputValues1" localSheetId="5">TwowaySensititvity!$A$5:$A$10</definedName>
    <definedName name="InputValues2" localSheetId="5">TwowaySensititvity!$B$4:$G$4</definedName>
    <definedName name="OutputAddresses" localSheetId="4">OneWaySensitivity!$B$4</definedName>
    <definedName name="OutputAddresses" localSheetId="5">TwowaySensititvity!$AZ$2</definedName>
    <definedName name="OutputValues" localSheetId="4">OneWaySensitivity!$B$5:$B$15</definedName>
    <definedName name="OutputValues_1" localSheetId="5">TwowaySensititvity!$B$5:$G$10</definedName>
    <definedName name="solver_adj" localSheetId="1" hidden="1">'Optimized Model'!$D$5:$D$13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'Optimized Model'!$C$37:$C$50</definedName>
    <definedName name="solver_lhs2" localSheetId="1" hidden="1">'Optimized Model'!$C$51:$C$53</definedName>
    <definedName name="solver_lhs3" localSheetId="1" hidden="1">'Optimized Model'!$C$54:$C$56</definedName>
    <definedName name="solver_lhs4" localSheetId="1" hidden="1">'Optimized Model'!$D$5:$D$13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'Optimized Model'!$D$34</definedName>
    <definedName name="solver_pre" localSheetId="1" hidden="1">0.00000000001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3</definedName>
    <definedName name="solver_rel4" localSheetId="1" hidden="1">4</definedName>
    <definedName name="solver_rhs1" localSheetId="1" hidden="1">'Optimized Model'!$E$37:$E$50</definedName>
    <definedName name="solver_rhs2" localSheetId="1" hidden="1">'Optimized Model'!$E$51:$E$53</definedName>
    <definedName name="solver_rhs3" localSheetId="1" hidden="1">'Optimized Model'!$E$54:$E$56</definedName>
    <definedName name="solver_rhs4" localSheetId="1" hidden="1">integer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21" l="1"/>
  <c r="C55" i="21"/>
  <c r="C56" i="21"/>
  <c r="O1" i="28"/>
  <c r="K1" i="28"/>
  <c r="Q4" i="28"/>
  <c r="N4" i="28"/>
  <c r="N5" i="28"/>
  <c r="M4" i="28"/>
  <c r="J4" i="28"/>
  <c r="J5" i="28"/>
  <c r="K1" i="27"/>
  <c r="K15" i="27"/>
  <c r="K14" i="27"/>
  <c r="K13" i="27"/>
  <c r="K12" i="27"/>
  <c r="K11" i="27"/>
  <c r="K10" i="27"/>
  <c r="K9" i="27"/>
  <c r="K8" i="27"/>
  <c r="K7" i="27"/>
  <c r="K6" i="27"/>
  <c r="K5" i="27"/>
  <c r="J4" i="27"/>
  <c r="O5" i="28"/>
  <c r="K8" i="28"/>
  <c r="O10" i="28"/>
  <c r="K5" i="28"/>
  <c r="O7" i="28"/>
  <c r="K10" i="28"/>
  <c r="O6" i="28"/>
  <c r="O9" i="28"/>
  <c r="K9" i="28"/>
  <c r="K6" i="28"/>
  <c r="K7" i="28"/>
  <c r="O8" i="28"/>
  <c r="C50" i="21"/>
  <c r="C49" i="21"/>
  <c r="C48" i="21"/>
  <c r="C47" i="21"/>
  <c r="C46" i="21"/>
  <c r="C45" i="21"/>
  <c r="C44" i="21"/>
  <c r="C43" i="21"/>
  <c r="C42" i="21"/>
  <c r="C53" i="21"/>
  <c r="C52" i="21"/>
  <c r="C51" i="21"/>
  <c r="C41" i="21"/>
  <c r="C40" i="21"/>
  <c r="C39" i="21"/>
  <c r="C38" i="21"/>
  <c r="C37" i="21"/>
  <c r="M28" i="21"/>
  <c r="N28" i="21"/>
  <c r="O28" i="21"/>
  <c r="P28" i="21"/>
  <c r="Q28" i="21"/>
  <c r="R28" i="21"/>
  <c r="S28" i="21"/>
  <c r="M29" i="21"/>
  <c r="N29" i="21"/>
  <c r="O29" i="21"/>
  <c r="P29" i="21"/>
  <c r="Q29" i="21"/>
  <c r="R29" i="21"/>
  <c r="S29" i="21"/>
  <c r="M30" i="21"/>
  <c r="N30" i="21"/>
  <c r="O30" i="21"/>
  <c r="P30" i="21"/>
  <c r="Q30" i="21"/>
  <c r="R30" i="21"/>
  <c r="S30" i="21"/>
  <c r="L30" i="21"/>
  <c r="L29" i="21"/>
  <c r="L28" i="21"/>
  <c r="I27" i="21"/>
  <c r="J27" i="21"/>
  <c r="K27" i="21"/>
  <c r="L27" i="21"/>
  <c r="M27" i="21"/>
  <c r="N27" i="21"/>
  <c r="O27" i="21"/>
  <c r="I26" i="21"/>
  <c r="J26" i="21"/>
  <c r="K26" i="21"/>
  <c r="L26" i="21"/>
  <c r="M26" i="21"/>
  <c r="N26" i="21"/>
  <c r="O26" i="21"/>
  <c r="I25" i="21"/>
  <c r="J25" i="21"/>
  <c r="K25" i="21"/>
  <c r="L25" i="21"/>
  <c r="M25" i="21"/>
  <c r="N25" i="21"/>
  <c r="O25" i="21"/>
  <c r="H27" i="21"/>
  <c r="H26" i="21"/>
  <c r="H25" i="21"/>
  <c r="D34" i="21"/>
  <c r="J24" i="21"/>
  <c r="I24" i="21"/>
  <c r="H24" i="21"/>
  <c r="G24" i="21"/>
  <c r="F24" i="21"/>
  <c r="E24" i="21"/>
  <c r="D24" i="21"/>
  <c r="C24" i="21"/>
  <c r="J23" i="21"/>
  <c r="I23" i="21"/>
  <c r="H23" i="21"/>
  <c r="G23" i="21"/>
  <c r="F23" i="21"/>
  <c r="E23" i="21"/>
  <c r="D23" i="21"/>
  <c r="C23" i="21"/>
  <c r="J22" i="21"/>
  <c r="I22" i="21"/>
  <c r="H22" i="21"/>
  <c r="G22" i="21"/>
  <c r="F22" i="21"/>
  <c r="E22" i="21"/>
  <c r="D22" i="21"/>
  <c r="C2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IEUser</author>
  </authors>
  <commentList>
    <comment ref="B5" authorId="0" shapeId="0" xr:uid="{FFBB6538-6C19-485A-A0E7-4EBA60F734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0786943C-E86B-43DB-B962-8DB26B1C79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5C18C9E2-73F1-4948-8172-1BA771FB7C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 shapeId="0" xr:uid="{F2903343-A35F-4BDC-9AB6-85B427C3C5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" authorId="0" shapeId="0" xr:uid="{8A7EDC92-73B0-4DB9-B4A2-CF93FB512C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" authorId="0" shapeId="0" xr:uid="{7B3DBCEA-1515-42D6-B098-DE9A6C88AF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" authorId="0" shapeId="0" xr:uid="{19DE83E4-BF56-4F6C-87D9-7227600397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8D343B12-5FE7-4577-91CA-579588B2C7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63A04378-AEF4-4FDE-9721-9FC5C214A2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7E516FA2-273B-43C0-86BE-9666F1D777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12E51F75-50F0-4835-8A1F-79BF53EC70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IEUser</author>
  </authors>
  <commentList>
    <comment ref="B5" authorId="0" shapeId="0" xr:uid="{B9289318-8E90-4F3D-A424-4831BBE1CF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 xr:uid="{CFA36440-BD45-423E-986A-74C930FCDA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 xr:uid="{E8ECF957-9842-4B05-A7BD-F1112ED724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 shapeId="0" xr:uid="{A7E283A8-F351-437D-9C8E-7114493BAC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 shapeId="0" xr:uid="{B1B4DCD5-393F-44BF-B3AE-4BA837658E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 shapeId="0" xr:uid="{A2C24449-8B23-40F1-AC96-51B510DE24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B944CF7C-E59F-4EC1-90B9-6B3FD86B3A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 xr:uid="{F83D43B0-03F1-4949-93E0-489936CC0B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E01867F4-64C9-43D6-9B04-B0D71C6236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 xr:uid="{6249B7C3-7364-4D13-AA28-BB67A997C5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 shapeId="0" xr:uid="{F9ED4AAA-6F5C-44AE-9054-644EE12D8B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 shapeId="0" xr:uid="{010DE09B-EBB9-4F24-9DA3-9AB32D57EF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57D4C584-2430-4032-AD73-7FA0CAC6B4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 xr:uid="{C16DE941-5B6C-4672-A846-EE5ADBC02F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7C976FAF-0237-47B0-9193-243999EB8B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 xr:uid="{4DD75A3D-A055-494B-AC79-961C6936A2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 shapeId="0" xr:uid="{7B244C71-61E5-42FA-8E7D-2AC30F2D27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 shapeId="0" xr:uid="{0CDA2DE1-8DE4-4C31-8464-9A0ED04A4B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DE7A1805-FC86-4200-8DEF-CF77EB48F2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 xr:uid="{B375B210-5322-4F1D-8B00-1B0C4389D9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E3D84E43-E235-447A-BD24-A1893B78BA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 shapeId="0" xr:uid="{C64EF62F-2451-430B-9F9D-55CCE4C5CB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 shapeId="0" xr:uid="{B3353E52-A09C-4BCD-B3BE-BFEFE68E8821}">
      <text>
        <r>
          <rPr>
            <sz val="9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B9126710-A2A9-48D1-96E1-F78DA5B8C0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9DD1B175-C4A4-496C-9F24-997566E151E4}">
      <text>
        <r>
          <rPr>
            <sz val="9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C9" authorId="0" shapeId="0" xr:uid="{3D98F26E-B8C9-4405-956F-AACBA035FF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 xr:uid="{A5B997B2-3791-4874-AE18-1FC0B803A3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 shapeId="0" xr:uid="{78AE4B82-4564-4731-8D8E-47C188F9AB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28EC5218-DF49-48AB-9206-462249D419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1793B95C-95A4-41C9-9D6C-304BBA880B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FBEBFF0A-8A86-401E-B438-F305168CF4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D1A30DB8-311F-4201-90E4-7CDAAF0A08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342B8E06-81D8-4EC9-9307-92457B0456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519F9C15-BAE2-4DD7-9B0B-DF00B45D8D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 xr:uid="{CCBD4268-F1DD-42CB-A039-05D3B3E9EA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446F24A0-3329-4619-B24B-9265C10C6E68}">
      <text>
        <r>
          <rPr>
            <sz val="9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<sst xmlns="http://schemas.openxmlformats.org/spreadsheetml/2006/main" count="232" uniqueCount="175">
  <si>
    <t>Decision Variables</t>
  </si>
  <si>
    <t>Value</t>
  </si>
  <si>
    <t>Objective</t>
  </si>
  <si>
    <t>Constraints</t>
  </si>
  <si>
    <t>LHS</t>
  </si>
  <si>
    <t>RHS</t>
  </si>
  <si>
    <t>&gt;=</t>
  </si>
  <si>
    <t>Decision Variables:</t>
  </si>
  <si>
    <t>Scheduling based on the model decisions</t>
  </si>
  <si>
    <t>G11</t>
  </si>
  <si>
    <t>G3 in S1</t>
  </si>
  <si>
    <t>G1 in S2</t>
  </si>
  <si>
    <t>G2 in S2</t>
  </si>
  <si>
    <t>G3 in S2</t>
  </si>
  <si>
    <t>G1 in S3</t>
  </si>
  <si>
    <t>G2 in S3</t>
  </si>
  <si>
    <t>G3 in S3</t>
  </si>
  <si>
    <t>G21</t>
  </si>
  <si>
    <t>G31</t>
  </si>
  <si>
    <t>G12</t>
  </si>
  <si>
    <t>G22</t>
  </si>
  <si>
    <t>G32</t>
  </si>
  <si>
    <t>G33</t>
  </si>
  <si>
    <t>G13</t>
  </si>
  <si>
    <t>G23</t>
  </si>
  <si>
    <t>Total in Shift 1</t>
  </si>
  <si>
    <t>Total In Shift 3</t>
  </si>
  <si>
    <t>&lt;=</t>
  </si>
  <si>
    <t>$D$59</t>
  </si>
  <si>
    <t>$C$31</t>
  </si>
  <si>
    <t>Input</t>
  </si>
  <si>
    <t>Data for chart</t>
  </si>
  <si>
    <t>Not feasible</t>
  </si>
  <si>
    <t>Maximum number of agents in G1</t>
  </si>
  <si>
    <t>Maximum number of agents in G2</t>
  </si>
  <si>
    <t>Maximum number of agents in G3</t>
  </si>
  <si>
    <t>7AM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</si>
  <si>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</si>
  <si>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</si>
  <si>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</si>
  <si>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</si>
  <si>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</si>
  <si>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</si>
  <si>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</si>
  <si>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</si>
  <si>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</si>
  <si>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</si>
  <si>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</si>
  <si>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</si>
  <si>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</si>
  <si>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</si>
  <si>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</si>
  <si>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</si>
  <si>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12AM</t>
  </si>
  <si>
    <t>G1 in S1</t>
  </si>
  <si>
    <t>G2 in S1</t>
  </si>
  <si>
    <t>Agents from 7 am to 12 pm</t>
  </si>
  <si>
    <t>Agents from 12 pm to 3 pm</t>
  </si>
  <si>
    <t>Agents from 3 pm to 4 pm</t>
  </si>
  <si>
    <t>Agents from 4 pm to 8 pm</t>
  </si>
  <si>
    <t>Agents from 8 pm to 12 am</t>
  </si>
  <si>
    <t>Minimum number of agents of G1 in S1</t>
  </si>
  <si>
    <t>Minimum number of agents of G1 in S2</t>
  </si>
  <si>
    <t>Minimum number of agents of G1 in S3</t>
  </si>
  <si>
    <t>Minimum number of agents of G2 in S1</t>
  </si>
  <si>
    <t>Minimum number of agents of G2 in S2</t>
  </si>
  <si>
    <t>Minimum number of agents of G2 in S3</t>
  </si>
  <si>
    <t>Minimum number of agents of G3 in S1</t>
  </si>
  <si>
    <t>Minimum number of agents of G3 in S2</t>
  </si>
  <si>
    <t>Minimum number of agents of G3 in S3</t>
  </si>
  <si>
    <t>Constraints:</t>
  </si>
  <si>
    <t>Number of G2 agents  in S1</t>
  </si>
  <si>
    <t>Number of G1 agents in S1</t>
  </si>
  <si>
    <t>Number of G3 agents in S1</t>
  </si>
  <si>
    <t>Number of G1 agents in S2</t>
  </si>
  <si>
    <t>Number of G2 agents  in S2</t>
  </si>
  <si>
    <t>Number of G3 agents in S2</t>
  </si>
  <si>
    <t>Number of G1 agents in S3</t>
  </si>
  <si>
    <t>Number of G2 agents in S3</t>
  </si>
  <si>
    <t>Number of G3 agents in S3</t>
  </si>
  <si>
    <t xml:space="preserve">Minimum number of agents of G1 in S1  </t>
  </si>
  <si>
    <t xml:space="preserve">Agents from 7 am to 12 pm  </t>
  </si>
  <si>
    <t xml:space="preserve">Agents from 12 pm to 3 pm.  </t>
  </si>
  <si>
    <t xml:space="preserve">Agents from 3 pm to 4 pm   </t>
  </si>
  <si>
    <t xml:space="preserve">Agents from 4 pm to 8 pm   </t>
  </si>
  <si>
    <t xml:space="preserve">Agents from 8 pm to 12 am  </t>
  </si>
  <si>
    <t>$E$52</t>
  </si>
  <si>
    <t>$D$34</t>
  </si>
  <si>
    <t>Max number of agents in G2</t>
  </si>
  <si>
    <t>Oneway analysis for Solver model in Problem 2 worksheet</t>
  </si>
  <si>
    <t>Max number of agents in G2 (cell $E$52) values along side, output cell(s) along top</t>
  </si>
  <si>
    <t>$E$56</t>
  </si>
  <si>
    <t/>
  </si>
  <si>
    <t>$E$54</t>
  </si>
  <si>
    <t>Total agents in shift 3</t>
  </si>
  <si>
    <t>Total agents in shift 1</t>
  </si>
  <si>
    <t>Twoway analysis for Solver model in Problem 2 worksheet</t>
  </si>
  <si>
    <t>Total agents in shift 3 (cell $E$56) values along side, Total agents in shift 1 (cell $E$54) values along top, output cell in corner</t>
  </si>
  <si>
    <t>Output and Total agents in shift 3 value for chart</t>
  </si>
  <si>
    <t>Output</t>
  </si>
  <si>
    <t>Total agents in shift 3 value</t>
  </si>
  <si>
    <t>Output and Total agents in shift 1 value for chart</t>
  </si>
  <si>
    <t>Total agents in shift 1 value</t>
  </si>
  <si>
    <r>
      <rPr>
        <b/>
        <sz val="12"/>
        <color rgb="FFC00000"/>
        <rFont val="Times New Roman"/>
        <family val="1"/>
      </rPr>
      <t>S1</t>
    </r>
    <r>
      <rPr>
        <b/>
        <sz val="12"/>
        <rFont val="Times New Roman"/>
        <family val="1"/>
      </rPr>
      <t xml:space="preserve"> = Shift from 7 am to 3 pm</t>
    </r>
  </si>
  <si>
    <r>
      <rPr>
        <b/>
        <sz val="12"/>
        <color rgb="FFC00000"/>
        <rFont val="Times New Roman"/>
        <family val="1"/>
      </rPr>
      <t>S2</t>
    </r>
    <r>
      <rPr>
        <b/>
        <sz val="12"/>
        <rFont val="Times New Roman"/>
        <family val="1"/>
      </rPr>
      <t xml:space="preserve"> = Shift from 12 pm to 8 pm</t>
    </r>
  </si>
  <si>
    <r>
      <rPr>
        <b/>
        <sz val="12"/>
        <color rgb="FFC00000"/>
        <rFont val="Times New Roman"/>
        <family val="1"/>
      </rPr>
      <t>S3</t>
    </r>
    <r>
      <rPr>
        <b/>
        <sz val="12"/>
        <rFont val="Times New Roman"/>
        <family val="1"/>
      </rPr>
      <t xml:space="preserve"> = Shift from 4 pm to 12 am</t>
    </r>
  </si>
  <si>
    <t>This is a one-way analysis for checking how the decision variable (number of agents coming in daily) changes with changes in the constraint regarding maximum number of agents in Group 2</t>
  </si>
  <si>
    <t>The value for the input are varied from 2 to 12 in increments of 1.</t>
  </si>
  <si>
    <t>Here are our observations :-</t>
  </si>
  <si>
    <t>1 - We see that when we increase the maximum number of agents in Group 2 from 2 to 7, we don't have a feasible solution. This is because there are 3 othe constraints affecting the number of agents from group 2.</t>
  </si>
  <si>
    <t>The minimum number of agents from Group 2 in shifts 1, 2 and 3 needs to be a minimum of 3, 3, and 2 respectively. That means there needs to be at least 8 agents from group 2.</t>
  </si>
  <si>
    <t>2 - When we vary the maximum number of agents in Group 2 from 8 to 12, the total number of agets obtained is 17. This is the same as the optimal solution we had obtained using the constraints given.</t>
  </si>
  <si>
    <t>This is a two-way analysis where we vary the below 2 parameters :-</t>
  </si>
  <si>
    <t>1 - Total number of agents in shift 1.</t>
  </si>
  <si>
    <t>2 - Total number of agents in shift 3.</t>
  </si>
  <si>
    <t>We are seeing the effect of this on the optimal solution we had obtained.</t>
  </si>
  <si>
    <t>Here are some things we observe :-</t>
  </si>
  <si>
    <t>1 - The minimum number of agents coming in daily by varying these constraints is 17.</t>
  </si>
  <si>
    <t>2 - The maximum number of agents coming in daily by varying these constraints is 22.</t>
  </si>
  <si>
    <t>We will first look at what happens when we keep the total number of agents in shift 3 to be constant and see the effect of only total agents in shift 1.</t>
  </si>
  <si>
    <t>When we look at what happens when we keep the total number of agents in shift 1 constant and see the effect of varying the total agents in shift 3.</t>
  </si>
  <si>
    <t>3 - When total agents in shift 1 is kept constant at 7, the output is 18 for varying inputs from 3 to 5 but linearly increases by 1 agent for every increment in the input value.</t>
  </si>
  <si>
    <t>4 - When total agents in shift 1 is kept constant at 8, the output is 19 for varying input from 3 to 5 but linearly increases by 1 agent for every increment in the input value.</t>
  </si>
  <si>
    <t>1 - For total number of agents in shift 3 varying from 3 to 5, we see that the output for the decision variable shows the same trend. The output is 17 agents for values from 3 to 6 of total agents in shift 1, 18 agents when total shift 1 agents is 7 and 19 when total agents in shift 1 is 8.</t>
  </si>
  <si>
    <t>2 - For total agents in shift 3 as 6, 7 or 8, we see that the graph follows a similar pattern. The output value does not change when total number of agents in shift 1 is 3, 4, 5 or 6. It then increases by 1 when input is 7 and one more when input is 8.</t>
  </si>
  <si>
    <t>1 - The pattern followed by the output value when we vary the total number of agents in shift 3 is the same for all values of the other input (total number of agents in shift 1).</t>
  </si>
  <si>
    <t>2 - The output value variations are exactly the same when we keep the total number of agents in group 1 as 3, 4, 5 or 6. The output variations based on varying total number of agents in shift 3 show the exact same values for the 4 input values for total number of agents in shift 1.</t>
  </si>
  <si>
    <t>Legend</t>
  </si>
  <si>
    <r>
      <t>G</t>
    </r>
    <r>
      <rPr>
        <b/>
        <vertAlign val="subscript"/>
        <sz val="12"/>
        <rFont val="Times New Roman"/>
        <family val="1"/>
      </rPr>
      <t>11</t>
    </r>
    <r>
      <rPr>
        <b/>
        <sz val="12"/>
        <rFont val="Times New Roman"/>
        <family val="1"/>
      </rPr>
      <t xml:space="preserve"> =</t>
    </r>
  </si>
  <si>
    <r>
      <rPr>
        <b/>
        <sz val="12"/>
        <color rgb="FFC00000"/>
        <rFont val="Times New Roman"/>
        <family val="1"/>
      </rPr>
      <t xml:space="preserve">G1 </t>
    </r>
    <r>
      <rPr>
        <b/>
        <sz val="12"/>
        <rFont val="Times New Roman"/>
        <family val="1"/>
      </rPr>
      <t>= Group 1</t>
    </r>
  </si>
  <si>
    <r>
      <rPr>
        <b/>
        <sz val="12"/>
        <color rgb="FFC00000"/>
        <rFont val="Times New Roman"/>
        <family val="1"/>
      </rPr>
      <t xml:space="preserve">G2 </t>
    </r>
    <r>
      <rPr>
        <b/>
        <sz val="12"/>
        <rFont val="Times New Roman"/>
        <family val="1"/>
      </rPr>
      <t>= Group 2</t>
    </r>
  </si>
  <si>
    <r>
      <rPr>
        <b/>
        <sz val="12"/>
        <color rgb="FFC00000"/>
        <rFont val="Times New Roman"/>
        <family val="1"/>
      </rPr>
      <t xml:space="preserve">G3 </t>
    </r>
    <r>
      <rPr>
        <b/>
        <sz val="12"/>
        <rFont val="Times New Roman"/>
        <family val="1"/>
      </rPr>
      <t>= Group 3</t>
    </r>
  </si>
  <si>
    <r>
      <t>G</t>
    </r>
    <r>
      <rPr>
        <b/>
        <vertAlign val="subscript"/>
        <sz val="12"/>
        <rFont val="Times New Roman"/>
        <family val="1"/>
      </rPr>
      <t>21</t>
    </r>
    <r>
      <rPr>
        <b/>
        <sz val="12"/>
        <rFont val="Times New Roman"/>
        <family val="1"/>
      </rPr>
      <t xml:space="preserve"> =</t>
    </r>
  </si>
  <si>
    <r>
      <t>G</t>
    </r>
    <r>
      <rPr>
        <b/>
        <vertAlign val="subscript"/>
        <sz val="12"/>
        <rFont val="Times New Roman"/>
        <family val="1"/>
      </rPr>
      <t xml:space="preserve">31 </t>
    </r>
    <r>
      <rPr>
        <b/>
        <sz val="12"/>
        <rFont val="Times New Roman"/>
        <family val="1"/>
      </rPr>
      <t>=</t>
    </r>
  </si>
  <si>
    <r>
      <t>G</t>
    </r>
    <r>
      <rPr>
        <b/>
        <vertAlign val="subscript"/>
        <sz val="12"/>
        <rFont val="Times New Roman"/>
        <family val="1"/>
      </rPr>
      <t>12</t>
    </r>
    <r>
      <rPr>
        <b/>
        <sz val="12"/>
        <rFont val="Times New Roman"/>
        <family val="1"/>
      </rPr>
      <t xml:space="preserve"> =</t>
    </r>
  </si>
  <si>
    <r>
      <t>G</t>
    </r>
    <r>
      <rPr>
        <b/>
        <vertAlign val="subscript"/>
        <sz val="12"/>
        <rFont val="Times New Roman"/>
        <family val="1"/>
      </rPr>
      <t>22</t>
    </r>
    <r>
      <rPr>
        <b/>
        <sz val="12"/>
        <rFont val="Times New Roman"/>
        <family val="1"/>
      </rPr>
      <t xml:space="preserve"> =</t>
    </r>
  </si>
  <si>
    <r>
      <t>G</t>
    </r>
    <r>
      <rPr>
        <b/>
        <vertAlign val="subscript"/>
        <sz val="12"/>
        <rFont val="Times New Roman"/>
        <family val="1"/>
      </rPr>
      <t>32</t>
    </r>
    <r>
      <rPr>
        <b/>
        <sz val="12"/>
        <rFont val="Times New Roman"/>
        <family val="1"/>
      </rPr>
      <t xml:space="preserve"> =</t>
    </r>
  </si>
  <si>
    <r>
      <t>G</t>
    </r>
    <r>
      <rPr>
        <b/>
        <vertAlign val="subscript"/>
        <sz val="12"/>
        <rFont val="Times New Roman"/>
        <family val="1"/>
      </rPr>
      <t>13</t>
    </r>
    <r>
      <rPr>
        <b/>
        <sz val="12"/>
        <rFont val="Times New Roman"/>
        <family val="1"/>
      </rPr>
      <t xml:space="preserve"> =</t>
    </r>
  </si>
  <si>
    <r>
      <t>G</t>
    </r>
    <r>
      <rPr>
        <b/>
        <vertAlign val="subscript"/>
        <sz val="12"/>
        <rFont val="Times New Roman"/>
        <family val="1"/>
      </rPr>
      <t>23</t>
    </r>
    <r>
      <rPr>
        <b/>
        <sz val="12"/>
        <rFont val="Times New Roman"/>
        <family val="1"/>
      </rPr>
      <t xml:space="preserve"> =</t>
    </r>
  </si>
  <si>
    <r>
      <t>G</t>
    </r>
    <r>
      <rPr>
        <b/>
        <vertAlign val="subscript"/>
        <sz val="12"/>
        <rFont val="Times New Roman"/>
        <family val="1"/>
      </rPr>
      <t>33</t>
    </r>
    <r>
      <rPr>
        <b/>
        <sz val="12"/>
        <rFont val="Times New Roman"/>
        <family val="1"/>
      </rPr>
      <t xml:space="preserve"> =</t>
    </r>
  </si>
  <si>
    <r>
      <t>Min G</t>
    </r>
    <r>
      <rPr>
        <b/>
        <vertAlign val="subscript"/>
        <sz val="12"/>
        <rFont val="Times New Roman"/>
        <family val="1"/>
      </rPr>
      <t>11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31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12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32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13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23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33</t>
    </r>
  </si>
  <si>
    <r>
      <t>G</t>
    </r>
    <r>
      <rPr>
        <b/>
        <vertAlign val="subscript"/>
        <sz val="12"/>
        <rFont val="Times New Roman"/>
        <family val="1"/>
      </rPr>
      <t>11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 xml:space="preserve">31 </t>
    </r>
    <r>
      <rPr>
        <b/>
        <sz val="12"/>
        <rFont val="Times New Roman"/>
        <family val="1"/>
      </rPr>
      <t xml:space="preserve"> &gt;= 6</t>
    </r>
  </si>
  <si>
    <r>
      <t>G</t>
    </r>
    <r>
      <rPr>
        <b/>
        <vertAlign val="subscript"/>
        <sz val="12"/>
        <rFont val="Times New Roman"/>
        <family val="1"/>
      </rPr>
      <t>11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31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12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32</t>
    </r>
    <r>
      <rPr>
        <b/>
        <sz val="12"/>
        <rFont val="Times New Roman"/>
        <family val="1"/>
      </rPr>
      <t xml:space="preserve"> &gt;= 11</t>
    </r>
  </si>
  <si>
    <r>
      <t>G</t>
    </r>
    <r>
      <rPr>
        <b/>
        <vertAlign val="subscript"/>
        <sz val="12"/>
        <rFont val="Times New Roman"/>
        <family val="1"/>
      </rPr>
      <t>11</t>
    </r>
    <r>
      <rPr>
        <b/>
        <sz val="12"/>
        <rFont val="Times New Roman"/>
        <family val="1"/>
      </rPr>
      <t xml:space="preserve"> &gt;= 1</t>
    </r>
  </si>
  <si>
    <r>
      <t>G</t>
    </r>
    <r>
      <rPr>
        <b/>
        <vertAlign val="subscript"/>
        <sz val="12"/>
        <rFont val="Times New Roman"/>
        <family val="1"/>
      </rPr>
      <t>12</t>
    </r>
    <r>
      <rPr>
        <b/>
        <sz val="12"/>
        <rFont val="Times New Roman"/>
        <family val="1"/>
      </rPr>
      <t xml:space="preserve"> &gt;= 1</t>
    </r>
  </si>
  <si>
    <r>
      <t>G</t>
    </r>
    <r>
      <rPr>
        <b/>
        <vertAlign val="subscript"/>
        <sz val="12"/>
        <rFont val="Times New Roman"/>
        <family val="1"/>
      </rPr>
      <t>13</t>
    </r>
    <r>
      <rPr>
        <b/>
        <sz val="12"/>
        <rFont val="Times New Roman"/>
        <family val="1"/>
      </rPr>
      <t xml:space="preserve"> &gt;= 1</t>
    </r>
  </si>
  <si>
    <r>
      <t>G</t>
    </r>
    <r>
      <rPr>
        <b/>
        <vertAlign val="subscript"/>
        <sz val="12"/>
        <rFont val="Times New Roman"/>
        <family val="1"/>
      </rPr>
      <t>21</t>
    </r>
    <r>
      <rPr>
        <b/>
        <sz val="12"/>
        <rFont val="Times New Roman"/>
        <family val="1"/>
      </rPr>
      <t xml:space="preserve"> &gt;= 3</t>
    </r>
  </si>
  <si>
    <r>
      <t>G</t>
    </r>
    <r>
      <rPr>
        <b/>
        <vertAlign val="subscript"/>
        <sz val="12"/>
        <rFont val="Times New Roman"/>
        <family val="1"/>
      </rPr>
      <t>22</t>
    </r>
    <r>
      <rPr>
        <b/>
        <sz val="12"/>
        <rFont val="Times New Roman"/>
        <family val="1"/>
      </rPr>
      <t xml:space="preserve"> &gt;= 3</t>
    </r>
  </si>
  <si>
    <r>
      <t>G</t>
    </r>
    <r>
      <rPr>
        <b/>
        <vertAlign val="subscript"/>
        <sz val="12"/>
        <rFont val="Times New Roman"/>
        <family val="1"/>
      </rPr>
      <t xml:space="preserve">23 </t>
    </r>
    <r>
      <rPr>
        <b/>
        <sz val="12"/>
        <rFont val="Times New Roman"/>
        <family val="1"/>
      </rPr>
      <t>&gt;= 2</t>
    </r>
  </si>
  <si>
    <r>
      <t>G</t>
    </r>
    <r>
      <rPr>
        <b/>
        <vertAlign val="subscript"/>
        <sz val="12"/>
        <rFont val="Times New Roman"/>
        <family val="1"/>
      </rPr>
      <t>31</t>
    </r>
    <r>
      <rPr>
        <b/>
        <sz val="12"/>
        <rFont val="Times New Roman"/>
        <family val="1"/>
      </rPr>
      <t xml:space="preserve"> &gt;= 2</t>
    </r>
  </si>
  <si>
    <r>
      <t>G</t>
    </r>
    <r>
      <rPr>
        <b/>
        <vertAlign val="subscript"/>
        <sz val="12"/>
        <rFont val="Times New Roman"/>
        <family val="1"/>
      </rPr>
      <t>32</t>
    </r>
    <r>
      <rPr>
        <b/>
        <sz val="12"/>
        <rFont val="Times New Roman"/>
        <family val="1"/>
      </rPr>
      <t xml:space="preserve"> &gt;= 2</t>
    </r>
  </si>
  <si>
    <r>
      <t>G</t>
    </r>
    <r>
      <rPr>
        <b/>
        <vertAlign val="subscript"/>
        <sz val="12"/>
        <rFont val="Times New Roman"/>
        <family val="1"/>
      </rPr>
      <t>33</t>
    </r>
    <r>
      <rPr>
        <b/>
        <sz val="12"/>
        <rFont val="Times New Roman"/>
        <family val="1"/>
      </rPr>
      <t xml:space="preserve"> &gt;= 2</t>
    </r>
  </si>
  <si>
    <r>
      <t>G</t>
    </r>
    <r>
      <rPr>
        <b/>
        <vertAlign val="subscript"/>
        <sz val="12"/>
        <rFont val="Times New Roman"/>
        <family val="1"/>
      </rPr>
      <t>11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12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 xml:space="preserve">13 </t>
    </r>
    <r>
      <rPr>
        <b/>
        <sz val="12"/>
        <rFont val="Times New Roman"/>
        <family val="1"/>
      </rPr>
      <t>&lt;= 6</t>
    </r>
  </si>
  <si>
    <r>
      <t>G</t>
    </r>
    <r>
      <rPr>
        <b/>
        <vertAlign val="subscript"/>
        <sz val="12"/>
        <rFont val="Times New Roman"/>
        <family val="1"/>
      </rPr>
      <t>21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23</t>
    </r>
    <r>
      <rPr>
        <b/>
        <sz val="12"/>
        <rFont val="Times New Roman"/>
        <family val="1"/>
      </rPr>
      <t xml:space="preserve"> &lt;= 12</t>
    </r>
  </si>
  <si>
    <r>
      <t>G</t>
    </r>
    <r>
      <rPr>
        <b/>
        <vertAlign val="subscript"/>
        <sz val="12"/>
        <rFont val="Times New Roman"/>
        <family val="1"/>
      </rPr>
      <t>31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32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 xml:space="preserve">33 </t>
    </r>
    <r>
      <rPr>
        <b/>
        <sz val="12"/>
        <rFont val="Times New Roman"/>
        <family val="1"/>
      </rPr>
      <t>&lt;= 8</t>
    </r>
  </si>
  <si>
    <r>
      <t>G</t>
    </r>
    <r>
      <rPr>
        <b/>
        <vertAlign val="subscript"/>
        <sz val="12"/>
        <rFont val="Times New Roman"/>
        <family val="1"/>
      </rPr>
      <t>11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21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31</t>
    </r>
    <r>
      <rPr>
        <b/>
        <sz val="12"/>
        <rFont val="Times New Roman"/>
        <family val="1"/>
      </rPr>
      <t xml:space="preserve"> &gt;= 6</t>
    </r>
  </si>
  <si>
    <r>
      <t>G</t>
    </r>
    <r>
      <rPr>
        <b/>
        <vertAlign val="subscript"/>
        <sz val="12"/>
        <rFont val="Times New Roman"/>
        <family val="1"/>
      </rPr>
      <t>12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32</t>
    </r>
    <r>
      <rPr>
        <b/>
        <sz val="12"/>
        <rFont val="Times New Roman"/>
        <family val="1"/>
      </rPr>
      <t xml:space="preserve"> &gt;= 5</t>
    </r>
  </si>
  <si>
    <r>
      <t>G</t>
    </r>
    <r>
      <rPr>
        <b/>
        <vertAlign val="subscript"/>
        <sz val="12"/>
        <rFont val="Times New Roman"/>
        <family val="1"/>
      </rPr>
      <t>13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23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33</t>
    </r>
    <r>
      <rPr>
        <b/>
        <sz val="12"/>
        <rFont val="Times New Roman"/>
        <family val="1"/>
      </rPr>
      <t xml:space="preserve"> &gt;= 3</t>
    </r>
  </si>
  <si>
    <r>
      <t>G</t>
    </r>
    <r>
      <rPr>
        <b/>
        <vertAlign val="subscript"/>
        <sz val="12"/>
        <rFont val="Times New Roman"/>
        <family val="1"/>
      </rPr>
      <t>11</t>
    </r>
    <r>
      <rPr>
        <b/>
        <sz val="12"/>
        <rFont val="Times New Roman"/>
        <family val="1"/>
      </rPr>
      <t>, G</t>
    </r>
    <r>
      <rPr>
        <b/>
        <vertAlign val="subscript"/>
        <sz val="12"/>
        <rFont val="Times New Roman"/>
        <family val="1"/>
      </rPr>
      <t>12,</t>
    </r>
    <r>
      <rPr>
        <b/>
        <sz val="12"/>
        <rFont val="Times New Roman"/>
        <family val="1"/>
      </rPr>
      <t xml:space="preserve"> G</t>
    </r>
    <r>
      <rPr>
        <b/>
        <vertAlign val="subscript"/>
        <sz val="12"/>
        <rFont val="Times New Roman"/>
        <family val="1"/>
      </rPr>
      <t>13</t>
    </r>
    <r>
      <rPr>
        <b/>
        <sz val="12"/>
        <rFont val="Times New Roman"/>
        <family val="1"/>
      </rPr>
      <t>, G</t>
    </r>
    <r>
      <rPr>
        <b/>
        <vertAlign val="subscript"/>
        <sz val="12"/>
        <rFont val="Times New Roman"/>
        <family val="1"/>
      </rPr>
      <t>21</t>
    </r>
    <r>
      <rPr>
        <b/>
        <sz val="12"/>
        <rFont val="Times New Roman"/>
        <family val="1"/>
      </rPr>
      <t>, G</t>
    </r>
    <r>
      <rPr>
        <b/>
        <vertAlign val="subscript"/>
        <sz val="12"/>
        <rFont val="Times New Roman"/>
        <family val="1"/>
      </rPr>
      <t>22,</t>
    </r>
    <r>
      <rPr>
        <b/>
        <sz val="12"/>
        <rFont val="Times New Roman"/>
        <family val="1"/>
      </rPr>
      <t xml:space="preserve"> G</t>
    </r>
    <r>
      <rPr>
        <b/>
        <vertAlign val="subscript"/>
        <sz val="12"/>
        <rFont val="Times New Roman"/>
        <family val="1"/>
      </rPr>
      <t>23,</t>
    </r>
    <r>
      <rPr>
        <b/>
        <sz val="12"/>
        <rFont val="Times New Roman"/>
        <family val="1"/>
      </rPr>
      <t xml:space="preserve"> G</t>
    </r>
    <r>
      <rPr>
        <b/>
        <vertAlign val="subscript"/>
        <sz val="12"/>
        <rFont val="Times New Roman"/>
        <family val="1"/>
      </rPr>
      <t>31</t>
    </r>
    <r>
      <rPr>
        <b/>
        <sz val="12"/>
        <rFont val="Times New Roman"/>
        <family val="1"/>
      </rPr>
      <t>, G</t>
    </r>
    <r>
      <rPr>
        <b/>
        <vertAlign val="subscript"/>
        <sz val="12"/>
        <rFont val="Times New Roman"/>
        <family val="1"/>
      </rPr>
      <t>32</t>
    </r>
    <r>
      <rPr>
        <b/>
        <sz val="12"/>
        <rFont val="Times New Roman"/>
        <family val="1"/>
      </rPr>
      <t>, G</t>
    </r>
    <r>
      <rPr>
        <b/>
        <vertAlign val="subscript"/>
        <sz val="12"/>
        <rFont val="Times New Roman"/>
        <family val="1"/>
      </rPr>
      <t xml:space="preserve">33 </t>
    </r>
    <r>
      <rPr>
        <b/>
        <sz val="12"/>
        <rFont val="Times New Roman"/>
        <family val="1"/>
      </rPr>
      <t>&gt;= 0 and Integer</t>
    </r>
  </si>
  <si>
    <t>Total in Shift 2</t>
  </si>
  <si>
    <t>Definition</t>
  </si>
  <si>
    <t>Decision variables</t>
  </si>
  <si>
    <t>Minimize total number of agents per day</t>
  </si>
  <si>
    <t xml:space="preserve">or </t>
  </si>
  <si>
    <t>j represents Shifts, j = 1,2,3</t>
  </si>
  <si>
    <t>i represents Groups, i  = 1,2,3</t>
  </si>
  <si>
    <t>California Call Centre - Daily Scheduling</t>
  </si>
  <si>
    <r>
      <t>G</t>
    </r>
    <r>
      <rPr>
        <b/>
        <vertAlign val="subscript"/>
        <sz val="12"/>
        <rFont val="Times New Roman"/>
        <family val="1"/>
      </rPr>
      <t>12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32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13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23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33</t>
    </r>
    <r>
      <rPr>
        <b/>
        <sz val="12"/>
        <rFont val="Times New Roman"/>
        <family val="1"/>
      </rPr>
      <t xml:space="preserve"> &gt;= 8</t>
    </r>
  </si>
  <si>
    <r>
      <t>G</t>
    </r>
    <r>
      <rPr>
        <b/>
        <vertAlign val="subscript"/>
        <sz val="12"/>
        <rFont val="Times New Roman"/>
        <family val="1"/>
      </rPr>
      <t>13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>23</t>
    </r>
    <r>
      <rPr>
        <b/>
        <sz val="12"/>
        <rFont val="Times New Roman"/>
        <family val="1"/>
      </rPr>
      <t>+G</t>
    </r>
    <r>
      <rPr>
        <b/>
        <vertAlign val="subscript"/>
        <sz val="12"/>
        <rFont val="Times New Roman"/>
        <family val="1"/>
      </rPr>
      <t xml:space="preserve">33 </t>
    </r>
    <r>
      <rPr>
        <b/>
        <sz val="12"/>
        <rFont val="Times New Roman"/>
        <family val="1"/>
      </rPr>
      <t>&gt;= 3</t>
    </r>
  </si>
  <si>
    <t xml:space="preserve"> Min</t>
  </si>
  <si>
    <t>Objective Function is to minimize the total number of agents per day</t>
  </si>
  <si>
    <t>Explaination</t>
  </si>
  <si>
    <t>Minimizing number of agents per day at California Call Centre (Scheduling)</t>
  </si>
  <si>
    <t>This basically indicates that any increase in the maximum number of agents in group 2 from 8 to 12 has no effect on the number of agents coming in daily. It remains constant at 17.</t>
  </si>
  <si>
    <t>3 - The outputs basically follow the same pattern for different values of total agents in shift 3. It remains constant for when total number of agents in shift 1 are varied from 3 to 6 and then increases by 1 for every increase in the total number of agents in shift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</si>
</sst>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b/>
      <i/>
      <sz val="14"/>
      <color rgb="FF0019D6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rgb="FF0019D6"/>
      <name val="Times New Roman"/>
      <family val="1"/>
    </font>
    <font>
      <sz val="12"/>
      <name val="Times New Roman"/>
      <family val="1"/>
    </font>
    <font>
      <b/>
      <sz val="12"/>
      <color rgb="FFC00000"/>
      <name val="Times New Roman"/>
      <family val="1"/>
    </font>
    <font>
      <b/>
      <vertAlign val="subscript"/>
      <sz val="12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rgb="FF0000FF"/>
      <name val="Times New Roman"/>
      <family val="1"/>
    </font>
    <font>
      <b/>
      <i/>
      <sz val="12"/>
      <color rgb="FF0017C0"/>
      <name val="Times New Roman"/>
      <family val="1"/>
    </font>
    <font>
      <b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name val="Times New Roman"/>
      <family val="1"/>
    </font>
    <font>
      <sz val="12"/>
      <color rgb="FFFFFFFF"/>
      <name val="Times New Roman"/>
      <family val="1"/>
    </font>
    <font>
      <b/>
      <sz val="12"/>
      <color rgb="FF0432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applyFill="1"/>
    <xf numFmtId="0" fontId="6" fillId="0" borderId="0" xfId="0" applyFont="1"/>
    <xf numFmtId="0" fontId="10" fillId="0" borderId="0" xfId="1" applyFont="1"/>
    <xf numFmtId="0" fontId="10" fillId="0" borderId="0" xfId="1" applyFont="1" applyFill="1"/>
    <xf numFmtId="0" fontId="8" fillId="0" borderId="0" xfId="1" applyFont="1"/>
    <xf numFmtId="0" fontId="0" fillId="3" borderId="0" xfId="0" applyFill="1"/>
    <xf numFmtId="0" fontId="6" fillId="3" borderId="0" xfId="0" applyFont="1" applyFill="1"/>
    <xf numFmtId="0" fontId="5" fillId="3" borderId="0" xfId="0" applyFont="1" applyFill="1" applyAlignment="1">
      <alignment vertical="center"/>
    </xf>
    <xf numFmtId="0" fontId="2" fillId="3" borderId="0" xfId="1" applyFont="1" applyFill="1"/>
    <xf numFmtId="0" fontId="8" fillId="3" borderId="0" xfId="1" applyFont="1" applyFill="1"/>
    <xf numFmtId="0" fontId="8" fillId="3" borderId="0" xfId="1" applyFont="1" applyFill="1" applyBorder="1" applyAlignment="1">
      <alignment horizontal="center"/>
    </xf>
    <xf numFmtId="0" fontId="8" fillId="3" borderId="0" xfId="1" applyFont="1" applyFill="1" applyBorder="1"/>
    <xf numFmtId="0" fontId="7" fillId="3" borderId="0" xfId="0" applyFont="1" applyFill="1" applyBorder="1"/>
    <xf numFmtId="0" fontId="7" fillId="3" borderId="0" xfId="0" applyFont="1" applyFill="1"/>
    <xf numFmtId="0" fontId="6" fillId="3" borderId="0" xfId="0" applyFont="1" applyFill="1" applyBorder="1"/>
    <xf numFmtId="0" fontId="10" fillId="3" borderId="0" xfId="1" applyFont="1" applyFill="1" applyBorder="1"/>
    <xf numFmtId="0" fontId="10" fillId="3" borderId="0" xfId="1" applyFont="1" applyFill="1"/>
    <xf numFmtId="0" fontId="9" fillId="3" borderId="0" xfId="0" applyFont="1" applyFill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/>
    </xf>
    <xf numFmtId="0" fontId="8" fillId="3" borderId="1" xfId="1" applyFont="1" applyFill="1" applyBorder="1"/>
    <xf numFmtId="0" fontId="14" fillId="0" borderId="1" xfId="1" applyFont="1" applyBorder="1"/>
    <xf numFmtId="0" fontId="10" fillId="0" borderId="1" xfId="1" applyFont="1" applyBorder="1"/>
    <xf numFmtId="0" fontId="15" fillId="0" borderId="0" xfId="1" applyFont="1" applyAlignment="1">
      <alignment horizontal="left" vertical="center" indent="3" readingOrder="1"/>
    </xf>
    <xf numFmtId="0" fontId="16" fillId="0" borderId="0" xfId="1" applyFont="1" applyAlignment="1">
      <alignment horizontal="left" vertical="center" indent="3" readingOrder="1"/>
    </xf>
    <xf numFmtId="0" fontId="13" fillId="0" borderId="1" xfId="1" applyFont="1" applyBorder="1" applyAlignment="1">
      <alignment horizontal="center"/>
    </xf>
    <xf numFmtId="0" fontId="17" fillId="0" borderId="1" xfId="1" applyFont="1" applyBorder="1"/>
    <xf numFmtId="0" fontId="18" fillId="0" borderId="0" xfId="1" applyFont="1"/>
    <xf numFmtId="0" fontId="8" fillId="0" borderId="1" xfId="1" applyFont="1" applyBorder="1"/>
    <xf numFmtId="0" fontId="8" fillId="0" borderId="1" xfId="1" applyFont="1" applyBorder="1" applyAlignment="1">
      <alignment horizontal="center"/>
    </xf>
    <xf numFmtId="2" fontId="19" fillId="2" borderId="1" xfId="1" applyNumberFormat="1" applyFont="1" applyFill="1" applyBorder="1" applyAlignment="1">
      <alignment horizontal="center"/>
    </xf>
    <xf numFmtId="0" fontId="14" fillId="0" borderId="0" xfId="1" applyFont="1" applyBorder="1"/>
    <xf numFmtId="0" fontId="10" fillId="0" borderId="0" xfId="1" applyFont="1" applyBorder="1"/>
    <xf numFmtId="0" fontId="8" fillId="0" borderId="1" xfId="1" applyFont="1" applyBorder="1" applyAlignment="1">
      <alignment horizontal="left"/>
    </xf>
    <xf numFmtId="0" fontId="20" fillId="0" borderId="1" xfId="1" applyFont="1" applyBorder="1" applyAlignment="1">
      <alignment horizontal="left"/>
    </xf>
    <xf numFmtId="0" fontId="20" fillId="0" borderId="1" xfId="1" applyFont="1" applyBorder="1"/>
    <xf numFmtId="0" fontId="20" fillId="0" borderId="7" xfId="1" applyFont="1" applyBorder="1"/>
    <xf numFmtId="0" fontId="20" fillId="0" borderId="2" xfId="1" applyFont="1" applyBorder="1"/>
    <xf numFmtId="1" fontId="10" fillId="4" borderId="1" xfId="1" applyNumberFormat="1" applyFont="1" applyFill="1" applyBorder="1" applyAlignment="1">
      <alignment horizontal="center"/>
    </xf>
    <xf numFmtId="1" fontId="10" fillId="4" borderId="7" xfId="1" applyNumberFormat="1" applyFont="1" applyFill="1" applyBorder="1" applyAlignment="1">
      <alignment horizontal="center"/>
    </xf>
    <xf numFmtId="1" fontId="10" fillId="4" borderId="2" xfId="1" applyNumberFormat="1" applyFont="1" applyFill="1" applyBorder="1" applyAlignment="1">
      <alignment horizontal="center"/>
    </xf>
    <xf numFmtId="4" fontId="19" fillId="5" borderId="1" xfId="3" applyNumberFormat="1" applyFont="1" applyFill="1" applyBorder="1" applyAlignment="1">
      <alignment horizontal="center"/>
    </xf>
    <xf numFmtId="0" fontId="13" fillId="10" borderId="3" xfId="1" applyFont="1" applyFill="1" applyBorder="1" applyAlignment="1">
      <alignment horizontal="center"/>
    </xf>
    <xf numFmtId="0" fontId="7" fillId="0" borderId="1" xfId="1" applyFont="1" applyBorder="1" applyAlignment="1">
      <alignment horizontal="left"/>
    </xf>
    <xf numFmtId="2" fontId="13" fillId="10" borderId="3" xfId="1" applyNumberFormat="1" applyFont="1" applyFill="1" applyBorder="1" applyAlignment="1">
      <alignment horizontal="center"/>
    </xf>
    <xf numFmtId="0" fontId="17" fillId="0" borderId="1" xfId="1" applyFont="1" applyBorder="1" applyAlignment="1">
      <alignment horizontal="center"/>
    </xf>
    <xf numFmtId="2" fontId="8" fillId="10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2" fontId="8" fillId="10" borderId="1" xfId="1" applyNumberFormat="1" applyFont="1" applyFill="1" applyBorder="1" applyAlignment="1">
      <alignment horizontal="center"/>
    </xf>
    <xf numFmtId="0" fontId="16" fillId="0" borderId="1" xfId="1" applyFont="1" applyBorder="1" applyAlignment="1">
      <alignment horizontal="left"/>
    </xf>
    <xf numFmtId="0" fontId="10" fillId="0" borderId="1" xfId="1" applyFont="1" applyBorder="1" applyAlignment="1">
      <alignment horizontal="center"/>
    </xf>
    <xf numFmtId="1" fontId="7" fillId="10" borderId="1" xfId="1" applyNumberFormat="1" applyFont="1" applyFill="1" applyBorder="1" applyAlignment="1">
      <alignment horizontal="center"/>
    </xf>
    <xf numFmtId="1" fontId="8" fillId="10" borderId="1" xfId="1" applyNumberFormat="1" applyFont="1" applyFill="1" applyBorder="1" applyAlignment="1">
      <alignment horizontal="center"/>
    </xf>
    <xf numFmtId="0" fontId="7" fillId="0" borderId="0" xfId="0" applyFont="1"/>
    <xf numFmtId="0" fontId="21" fillId="0" borderId="0" xfId="0" applyFont="1"/>
    <xf numFmtId="0" fontId="6" fillId="0" borderId="0" xfId="0" applyFont="1" applyAlignment="1">
      <alignment horizontal="right" textRotation="90"/>
    </xf>
    <xf numFmtId="0" fontId="6" fillId="8" borderId="0" xfId="0" applyFont="1" applyFill="1" applyAlignment="1">
      <alignment horizontal="right" textRotation="90"/>
    </xf>
    <xf numFmtId="0" fontId="6" fillId="0" borderId="0" xfId="0" applyNumberFormat="1" applyFont="1"/>
    <xf numFmtId="0" fontId="6" fillId="9" borderId="3" xfId="0" applyFont="1" applyFill="1" applyBorder="1"/>
    <xf numFmtId="0" fontId="6" fillId="9" borderId="4" xfId="0" applyFont="1" applyFill="1" applyBorder="1"/>
    <xf numFmtId="4" fontId="6" fillId="0" borderId="4" xfId="0" applyNumberFormat="1" applyFont="1" applyBorder="1"/>
    <xf numFmtId="4" fontId="6" fillId="0" borderId="5" xfId="0" applyNumberFormat="1" applyFont="1" applyBorder="1"/>
    <xf numFmtId="0" fontId="6" fillId="0" borderId="0" xfId="0" applyFont="1" applyAlignment="1">
      <alignment horizontal="right"/>
    </xf>
    <xf numFmtId="1" fontId="6" fillId="0" borderId="0" xfId="0" applyNumberFormat="1" applyFont="1"/>
    <xf numFmtId="0" fontId="6" fillId="4" borderId="0" xfId="0" applyFont="1" applyFill="1"/>
    <xf numFmtId="4" fontId="6" fillId="0" borderId="8" xfId="0" applyNumberFormat="1" applyFont="1" applyBorder="1"/>
    <xf numFmtId="4" fontId="6" fillId="0" borderId="9" xfId="0" applyNumberFormat="1" applyFont="1" applyBorder="1"/>
    <xf numFmtId="4" fontId="6" fillId="0" borderId="10" xfId="0" applyNumberFormat="1" applyFont="1" applyBorder="1"/>
    <xf numFmtId="4" fontId="6" fillId="0" borderId="11" xfId="0" applyNumberFormat="1" applyFont="1" applyBorder="1"/>
    <xf numFmtId="4" fontId="6" fillId="0" borderId="0" xfId="0" applyNumberFormat="1" applyFont="1" applyBorder="1"/>
    <xf numFmtId="4" fontId="6" fillId="0" borderId="12" xfId="0" applyNumberFormat="1" applyFont="1" applyBorder="1"/>
    <xf numFmtId="4" fontId="6" fillId="0" borderId="13" xfId="0" applyNumberFormat="1" applyFont="1" applyBorder="1"/>
    <xf numFmtId="4" fontId="6" fillId="0" borderId="6" xfId="0" applyNumberFormat="1" applyFont="1" applyBorder="1"/>
    <xf numFmtId="4" fontId="6" fillId="0" borderId="14" xfId="0" applyNumberFormat="1" applyFont="1" applyBorder="1"/>
    <xf numFmtId="0" fontId="7" fillId="0" borderId="0" xfId="0" applyFont="1" applyAlignment="1"/>
    <xf numFmtId="0" fontId="20" fillId="3" borderId="0" xfId="0" applyFont="1" applyFill="1" applyAlignment="1">
      <alignment horizontal="left" vertical="top"/>
    </xf>
    <xf numFmtId="0" fontId="22" fillId="0" borderId="0" xfId="1" applyFont="1"/>
    <xf numFmtId="0" fontId="6" fillId="3" borderId="0" xfId="0" applyFont="1" applyFill="1" applyAlignment="1">
      <alignment horizontal="right"/>
    </xf>
    <xf numFmtId="0" fontId="10" fillId="3" borderId="0" xfId="1" applyFont="1" applyFill="1" applyAlignment="1">
      <alignment horizontal="right"/>
    </xf>
    <xf numFmtId="0" fontId="8" fillId="3" borderId="0" xfId="1" applyFont="1" applyFill="1" applyAlignment="1"/>
    <xf numFmtId="0" fontId="10" fillId="3" borderId="0" xfId="1" applyFont="1" applyFill="1" applyAlignment="1">
      <alignment horizontal="left"/>
    </xf>
    <xf numFmtId="2" fontId="10" fillId="6" borderId="1" xfId="1" applyNumberFormat="1" applyFont="1" applyFill="1" applyBorder="1" applyAlignment="1">
      <alignment horizontal="center"/>
    </xf>
    <xf numFmtId="2" fontId="10" fillId="7" borderId="1" xfId="1" applyNumberFormat="1" applyFont="1" applyFill="1" applyBorder="1" applyAlignment="1">
      <alignment horizontal="center"/>
    </xf>
    <xf numFmtId="2" fontId="10" fillId="3" borderId="1" xfId="1" applyNumberFormat="1" applyFont="1" applyFill="1" applyBorder="1" applyAlignment="1">
      <alignment horizontal="center"/>
    </xf>
    <xf numFmtId="0" fontId="0" fillId="0" borderId="0" xfId="0" applyFont="1"/>
    <xf numFmtId="0" fontId="7" fillId="11" borderId="0" xfId="0" applyFont="1" applyFill="1"/>
    <xf numFmtId="0" fontId="6" fillId="11" borderId="0" xfId="0" applyFont="1" applyFill="1"/>
    <xf numFmtId="0" fontId="20" fillId="11" borderId="0" xfId="0" applyFont="1" applyFill="1"/>
    <xf numFmtId="0" fontId="8" fillId="3" borderId="1" xfId="1" applyFont="1" applyFill="1" applyBorder="1" applyAlignment="1">
      <alignment horizontal="left" vertical="top"/>
    </xf>
    <xf numFmtId="0" fontId="8" fillId="3" borderId="7" xfId="1" applyFont="1" applyFill="1" applyBorder="1" applyAlignment="1">
      <alignment horizontal="left" vertical="top"/>
    </xf>
    <xf numFmtId="0" fontId="8" fillId="3" borderId="15" xfId="1" applyFont="1" applyFill="1" applyBorder="1" applyAlignment="1">
      <alignment horizontal="left" vertical="top"/>
    </xf>
  </cellXfs>
  <cellStyles count="4">
    <cellStyle name="Comma 2" xfId="2" xr:uid="{4ADF9F58-D9C1-4C4C-89EF-A64608EAFDDD}"/>
    <cellStyle name="Currency 2" xfId="3" xr:uid="{CB9161D3-60D6-4449-9044-2E17DD4848A9}"/>
    <cellStyle name="Normal" xfId="0" builtinId="0"/>
    <cellStyle name="Normal 2" xfId="1" xr:uid="{A3E98CF1-4F9A-CB46-BA55-6613C912FF66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OneWaySensitivity!$K$1</c:f>
          <c:strCache>
            <c:ptCount val="1"/>
            <c:pt idx="0">
              <c:v>Sensitivity of $D$34 to Max number of agents in G2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OneWaySensitivity!$A$5:$A$15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OneWaySensitivity!$K$5:$K$15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B-4F6A-AFAD-7909C695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953135"/>
        <c:axId val="817158159"/>
      </c:lineChart>
      <c:catAx>
        <c:axId val="92795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number of agents in G2 ($E$52)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158159"/>
        <c:crosses val="autoZero"/>
        <c:auto val="1"/>
        <c:lblAlgn val="ctr"/>
        <c:lblOffset val="100"/>
        <c:noMultiLvlLbl val="0"/>
      </c:catAx>
      <c:valAx>
        <c:axId val="8171581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95313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TwowaySensititvity!$K$1</c:f>
          <c:strCache>
            <c:ptCount val="1"/>
            <c:pt idx="0">
              <c:v>Sensitivity of $D$34 to Total agents in shift 1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TwowaySensititvity!$B$4:$G$4</c:f>
              <c:numCache>
                <c:formatCode>0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TwowaySensititvity!$K$5:$K$10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A-4076-93D5-1291B14D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243711"/>
        <c:axId val="937106735"/>
      </c:lineChart>
      <c:catAx>
        <c:axId val="93724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agents in shift 1 ($E$54)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37106735"/>
        <c:crosses val="autoZero"/>
        <c:auto val="1"/>
        <c:lblAlgn val="ctr"/>
        <c:lblOffset val="100"/>
        <c:noMultiLvlLbl val="0"/>
      </c:catAx>
      <c:valAx>
        <c:axId val="9371067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24371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TwowaySensititvity!$O$1</c:f>
          <c:strCache>
            <c:ptCount val="1"/>
            <c:pt idx="0">
              <c:v>Sensitivity of $D$34 to Total agents in shift 3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TwowaySensititvity!$A$5:$A$10</c:f>
              <c:numCache>
                <c:formatCode>0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TwowaySensititvity!$O$5:$O$10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5-4E8B-878C-34662A24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238111"/>
        <c:axId val="937115471"/>
      </c:lineChart>
      <c:catAx>
        <c:axId val="93723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agents in shift 3 ($E$56)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37115471"/>
        <c:crosses val="autoZero"/>
        <c:auto val="1"/>
        <c:lblAlgn val="ctr"/>
        <c:lblOffset val="100"/>
        <c:noMultiLvlLbl val="0"/>
      </c:catAx>
      <c:valAx>
        <c:axId val="9371154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23811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2</xdr:row>
      <xdr:rowOff>88900</xdr:rowOff>
    </xdr:from>
    <xdr:to>
      <xdr:col>16</xdr:col>
      <xdr:colOff>431800</xdr:colOff>
      <xdr:row>14</xdr:row>
      <xdr:rowOff>156518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92395-9113-0948-8F19-8A584A0CC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8400" y="698500"/>
          <a:ext cx="10058400" cy="2480618"/>
        </a:xfrm>
        <a:prstGeom prst="rect">
          <a:avLst/>
        </a:prstGeom>
      </xdr:spPr>
    </xdr:pic>
    <xdr:clientData/>
  </xdr:twoCellAnchor>
  <xdr:oneCellAnchor>
    <xdr:from>
      <xdr:col>3</xdr:col>
      <xdr:colOff>361950</xdr:colOff>
      <xdr:row>27</xdr:row>
      <xdr:rowOff>0</xdr:rowOff>
    </xdr:from>
    <xdr:ext cx="1123950" cy="510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84AB676-567D-4146-BC85-3FEC5D6DDE88}"/>
                </a:ext>
              </a:extLst>
            </xdr:cNvPr>
            <xdr:cNvSpPr txBox="1"/>
          </xdr:nvSpPr>
          <xdr:spPr>
            <a:xfrm>
              <a:off x="5213350" y="6070600"/>
              <a:ext cx="1123950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=3,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=3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84AB676-567D-4146-BC85-3FEC5D6DDE88}"/>
                </a:ext>
              </a:extLst>
            </xdr:cNvPr>
            <xdr:cNvSpPr txBox="1"/>
          </xdr:nvSpPr>
          <xdr:spPr>
            <a:xfrm>
              <a:off x="5213350" y="6070600"/>
              <a:ext cx="1123950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𝑖=1, 𝑗=1)^(𝑖=3, 𝑗=3)▒𝐺_𝑖𝑗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1</xdr:row>
      <xdr:rowOff>76200</xdr:rowOff>
    </xdr:from>
    <xdr:to>
      <xdr:col>23</xdr:col>
      <xdr:colOff>293496</xdr:colOff>
      <xdr:row>15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4823C-3B6E-0D4B-B698-EF54E1708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200" y="279400"/>
          <a:ext cx="11380596" cy="280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397934</xdr:colOff>
      <xdr:row>3</xdr:row>
      <xdr:rowOff>353483</xdr:rowOff>
    </xdr:from>
    <xdr:to>
      <xdr:col>9</xdr:col>
      <xdr:colOff>476251</xdr:colOff>
      <xdr:row>17</xdr:row>
      <xdr:rowOff>117828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1B1B2814-7558-4DDB-B94B-3F3CF86A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533400</xdr:colOff>
      <xdr:row>2</xdr:row>
      <xdr:rowOff>171450</xdr:rowOff>
    </xdr:from>
    <xdr:to>
      <xdr:col>15</xdr:col>
      <xdr:colOff>228600</xdr:colOff>
      <xdr:row>5</xdr:row>
      <xdr:rowOff>38453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B71732-FA97-4A97-99E9-615732954882}"/>
            </a:ext>
          </a:extLst>
        </xdr:cNvPr>
        <xdr:cNvSpPr txBox="1"/>
      </xdr:nvSpPr>
      <xdr:spPr>
        <a:xfrm>
          <a:off x="8077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238125</xdr:colOff>
      <xdr:row>11</xdr:row>
      <xdr:rowOff>50800</xdr:rowOff>
    </xdr:from>
    <xdr:to>
      <xdr:col>9</xdr:col>
      <xdr:colOff>1660525</xdr:colOff>
      <xdr:row>25</xdr:row>
      <xdr:rowOff>107950</xdr:rowOff>
    </xdr:to>
    <xdr:graphicFrame macro="">
      <xdr:nvGraphicFramePr>
        <xdr:cNvPr id="2" name="STS_2_Chart1">
          <a:extLst>
            <a:ext uri="{FF2B5EF4-FFF2-40B4-BE49-F238E27FC236}">
              <a16:creationId xmlns:a16="http://schemas.microsoft.com/office/drawing/2014/main" id="{6D8C685A-275F-46AD-959A-DDCCCB987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368300</xdr:colOff>
      <xdr:row>11</xdr:row>
      <xdr:rowOff>53975</xdr:rowOff>
    </xdr:from>
    <xdr:to>
      <xdr:col>18</xdr:col>
      <xdr:colOff>88900</xdr:colOff>
      <xdr:row>25</xdr:row>
      <xdr:rowOff>111125</xdr:rowOff>
    </xdr:to>
    <xdr:graphicFrame macro="">
      <xdr:nvGraphicFramePr>
        <xdr:cNvPr id="3" name="STS_2_Chart2">
          <a:extLst>
            <a:ext uri="{FF2B5EF4-FFF2-40B4-BE49-F238E27FC236}">
              <a16:creationId xmlns:a16="http://schemas.microsoft.com/office/drawing/2014/main" id="{9922F5AB-96ED-477E-9DAC-45E0F75B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15</xdr:col>
      <xdr:colOff>368300</xdr:colOff>
      <xdr:row>4</xdr:row>
      <xdr:rowOff>57150</xdr:rowOff>
    </xdr:from>
    <xdr:to>
      <xdr:col>20</xdr:col>
      <xdr:colOff>596900</xdr:colOff>
      <xdr:row>11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9220A10-94FB-42C9-83AC-E51A7548BB03}"/>
            </a:ext>
          </a:extLst>
        </xdr:cNvPr>
        <xdr:cNvSpPr txBox="1"/>
      </xdr:nvSpPr>
      <xdr:spPr>
        <a:xfrm>
          <a:off x="11798300" y="1174750"/>
          <a:ext cx="3594100" cy="136525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4E85-AB52-0F4D-9AC8-F58867AF72C0}">
  <dimension ref="A1:H59"/>
  <sheetViews>
    <sheetView showGridLines="0" zoomScale="75" zoomScaleNormal="75" workbookViewId="0"/>
  </sheetViews>
  <sheetFormatPr defaultColWidth="11" defaultRowHeight="15.75" x14ac:dyDescent="0.25"/>
  <cols>
    <col min="1" max="1" width="16.625" customWidth="1"/>
    <col min="2" max="2" width="27.625" customWidth="1"/>
    <col min="3" max="3" width="8.375" customWidth="1"/>
    <col min="4" max="4" width="28.875" customWidth="1"/>
    <col min="5" max="5" width="10.875" style="3"/>
  </cols>
  <sheetData>
    <row r="1" spans="1:8" x14ac:dyDescent="0.25">
      <c r="A1" s="20" t="s">
        <v>172</v>
      </c>
      <c r="B1" s="88"/>
      <c r="C1" s="88"/>
      <c r="D1" s="88"/>
    </row>
    <row r="3" spans="1:8" x14ac:dyDescent="0.25">
      <c r="A3" s="20" t="s">
        <v>127</v>
      </c>
      <c r="B3" s="8"/>
      <c r="C3" s="11"/>
      <c r="D3" s="8"/>
    </row>
    <row r="4" spans="1:8" x14ac:dyDescent="0.25">
      <c r="A4" s="8"/>
      <c r="B4" s="8"/>
      <c r="C4" s="11"/>
      <c r="D4" s="8"/>
    </row>
    <row r="5" spans="1:8" x14ac:dyDescent="0.25">
      <c r="A5" s="12" t="s">
        <v>103</v>
      </c>
      <c r="B5" s="11"/>
      <c r="C5" s="11"/>
      <c r="D5" s="8"/>
    </row>
    <row r="6" spans="1:8" x14ac:dyDescent="0.25">
      <c r="A6" s="12" t="s">
        <v>104</v>
      </c>
      <c r="B6" s="11"/>
      <c r="C6" s="8"/>
      <c r="D6" s="8"/>
      <c r="H6" s="1"/>
    </row>
    <row r="7" spans="1:8" x14ac:dyDescent="0.25">
      <c r="A7" s="12" t="s">
        <v>105</v>
      </c>
      <c r="B7" s="11"/>
      <c r="C7" s="8"/>
      <c r="D7" s="8"/>
      <c r="H7" s="1"/>
    </row>
    <row r="8" spans="1:8" x14ac:dyDescent="0.25">
      <c r="A8" s="12" t="s">
        <v>129</v>
      </c>
      <c r="B8" s="8"/>
      <c r="C8" s="8"/>
      <c r="D8" s="8"/>
      <c r="H8" s="1"/>
    </row>
    <row r="9" spans="1:8" x14ac:dyDescent="0.25">
      <c r="A9" s="12" t="s">
        <v>130</v>
      </c>
      <c r="B9" s="8"/>
      <c r="C9" s="8"/>
      <c r="D9" s="8"/>
      <c r="H9" s="1"/>
    </row>
    <row r="10" spans="1:8" x14ac:dyDescent="0.25">
      <c r="A10" s="12" t="s">
        <v>131</v>
      </c>
      <c r="B10" s="8"/>
      <c r="C10" s="8"/>
      <c r="D10" s="8"/>
      <c r="H10" s="1"/>
    </row>
    <row r="11" spans="1:8" x14ac:dyDescent="0.25">
      <c r="A11" s="8"/>
      <c r="B11" s="8"/>
      <c r="C11" s="8"/>
      <c r="D11" s="8"/>
      <c r="H11" s="1"/>
    </row>
    <row r="12" spans="1:8" x14ac:dyDescent="0.25">
      <c r="A12" s="20" t="s">
        <v>7</v>
      </c>
      <c r="B12" s="9"/>
      <c r="C12" s="9"/>
      <c r="D12" s="9"/>
      <c r="E12" s="6"/>
      <c r="F12" s="5"/>
      <c r="G12" s="1"/>
      <c r="H12" s="1"/>
    </row>
    <row r="13" spans="1:8" ht="19.5" x14ac:dyDescent="0.25">
      <c r="A13" s="10"/>
      <c r="B13" s="9"/>
      <c r="C13" s="9"/>
      <c r="D13" s="9"/>
      <c r="E13" s="6"/>
      <c r="F13" s="5"/>
      <c r="G13" s="1"/>
      <c r="H13" s="1"/>
    </row>
    <row r="14" spans="1:8" x14ac:dyDescent="0.25">
      <c r="A14" s="21" t="s">
        <v>161</v>
      </c>
      <c r="B14" s="21" t="s">
        <v>160</v>
      </c>
      <c r="C14" s="9"/>
      <c r="D14" s="9"/>
      <c r="E14" s="6"/>
      <c r="F14" s="5"/>
      <c r="G14" s="1"/>
      <c r="H14" s="1"/>
    </row>
    <row r="15" spans="1:8" ht="17.25" x14ac:dyDescent="0.3">
      <c r="A15" s="22" t="s">
        <v>128</v>
      </c>
      <c r="B15" s="23" t="s">
        <v>72</v>
      </c>
      <c r="C15" s="15"/>
      <c r="D15" s="16"/>
      <c r="E15" s="6"/>
      <c r="F15" s="5"/>
      <c r="G15" s="1"/>
      <c r="H15" s="1"/>
    </row>
    <row r="16" spans="1:8" ht="17.25" x14ac:dyDescent="0.3">
      <c r="A16" s="22" t="s">
        <v>132</v>
      </c>
      <c r="B16" s="23" t="s">
        <v>71</v>
      </c>
      <c r="C16" s="15"/>
      <c r="D16" s="16"/>
      <c r="E16" s="6"/>
      <c r="F16" s="5"/>
      <c r="G16" s="1"/>
      <c r="H16" s="1"/>
    </row>
    <row r="17" spans="1:8" ht="17.25" x14ac:dyDescent="0.3">
      <c r="A17" s="22" t="s">
        <v>133</v>
      </c>
      <c r="B17" s="23" t="s">
        <v>73</v>
      </c>
      <c r="C17" s="15"/>
      <c r="D17" s="16"/>
      <c r="E17" s="6"/>
      <c r="F17" s="5"/>
      <c r="G17" s="1"/>
      <c r="H17" s="1"/>
    </row>
    <row r="18" spans="1:8" ht="17.25" x14ac:dyDescent="0.3">
      <c r="A18" s="22" t="s">
        <v>134</v>
      </c>
      <c r="B18" s="23" t="s">
        <v>74</v>
      </c>
      <c r="C18" s="15"/>
      <c r="D18" s="16"/>
      <c r="E18" s="6"/>
      <c r="F18" s="5"/>
      <c r="G18" s="1"/>
      <c r="H18" s="1"/>
    </row>
    <row r="19" spans="1:8" ht="17.25" x14ac:dyDescent="0.3">
      <c r="A19" s="22" t="s">
        <v>135</v>
      </c>
      <c r="B19" s="23" t="s">
        <v>75</v>
      </c>
      <c r="C19" s="15"/>
      <c r="D19" s="16"/>
      <c r="E19" s="6"/>
      <c r="F19" s="5"/>
      <c r="G19" s="1"/>
      <c r="H19" s="1"/>
    </row>
    <row r="20" spans="1:8" ht="17.25" x14ac:dyDescent="0.3">
      <c r="A20" s="22" t="s">
        <v>136</v>
      </c>
      <c r="B20" s="23" t="s">
        <v>76</v>
      </c>
      <c r="C20" s="17"/>
      <c r="D20" s="9"/>
      <c r="E20" s="6"/>
      <c r="F20" s="5"/>
      <c r="G20" s="1"/>
      <c r="H20" s="1"/>
    </row>
    <row r="21" spans="1:8" ht="17.25" x14ac:dyDescent="0.3">
      <c r="A21" s="22" t="s">
        <v>137</v>
      </c>
      <c r="B21" s="23" t="s">
        <v>77</v>
      </c>
      <c r="C21" s="18"/>
      <c r="D21" s="19"/>
      <c r="E21" s="6"/>
      <c r="F21" s="5"/>
      <c r="G21" s="1"/>
      <c r="H21" s="1"/>
    </row>
    <row r="22" spans="1:8" ht="17.25" x14ac:dyDescent="0.3">
      <c r="A22" s="22" t="s">
        <v>138</v>
      </c>
      <c r="B22" s="23" t="s">
        <v>78</v>
      </c>
      <c r="C22" s="18"/>
      <c r="D22" s="19"/>
      <c r="E22" s="6"/>
    </row>
    <row r="23" spans="1:8" ht="17.25" x14ac:dyDescent="0.3">
      <c r="A23" s="22" t="s">
        <v>139</v>
      </c>
      <c r="B23" s="23" t="s">
        <v>79</v>
      </c>
      <c r="C23" s="18"/>
      <c r="D23" s="19"/>
      <c r="E23" s="6"/>
    </row>
    <row r="24" spans="1:8" x14ac:dyDescent="0.25">
      <c r="A24" s="13"/>
      <c r="B24" s="14"/>
      <c r="C24" s="18"/>
      <c r="D24" s="19"/>
      <c r="E24" s="6"/>
    </row>
    <row r="25" spans="1:8" x14ac:dyDescent="0.25">
      <c r="A25" s="19"/>
      <c r="B25" s="19"/>
      <c r="C25" s="19"/>
      <c r="D25" s="19"/>
      <c r="E25" s="6"/>
      <c r="F25" s="5"/>
      <c r="G25" s="1"/>
      <c r="H25" s="1"/>
    </row>
    <row r="26" spans="1:8" x14ac:dyDescent="0.25">
      <c r="A26" s="20" t="s">
        <v>170</v>
      </c>
      <c r="B26" s="19"/>
      <c r="C26" s="19"/>
      <c r="D26" s="19"/>
      <c r="E26" s="6"/>
      <c r="F26" s="5"/>
      <c r="G26" s="1"/>
      <c r="H26" s="1"/>
    </row>
    <row r="27" spans="1:8" x14ac:dyDescent="0.25">
      <c r="A27" s="9"/>
      <c r="B27" s="12"/>
      <c r="C27" s="12"/>
      <c r="D27" s="12"/>
      <c r="E27" s="6"/>
      <c r="F27" s="5"/>
      <c r="G27" s="1"/>
      <c r="H27" s="1"/>
    </row>
    <row r="28" spans="1:8" ht="17.25" x14ac:dyDescent="0.3">
      <c r="A28" s="83" t="s">
        <v>140</v>
      </c>
      <c r="B28" s="82"/>
      <c r="C28" s="81" t="s">
        <v>163</v>
      </c>
      <c r="D28" s="84" t="s">
        <v>169</v>
      </c>
      <c r="E28" s="6"/>
      <c r="F28" s="5"/>
      <c r="G28" s="1"/>
      <c r="H28" s="1"/>
    </row>
    <row r="29" spans="1:8" x14ac:dyDescent="0.25">
      <c r="A29" s="12"/>
      <c r="B29" s="19"/>
      <c r="C29" s="19"/>
      <c r="D29" s="19"/>
      <c r="E29" s="6"/>
      <c r="F29" s="5"/>
      <c r="G29" s="1"/>
      <c r="H29" s="1"/>
    </row>
    <row r="30" spans="1:8" ht="20.100000000000001" customHeight="1" x14ac:dyDescent="0.25">
      <c r="A30" s="79" t="s">
        <v>165</v>
      </c>
      <c r="B30" s="19"/>
      <c r="C30" s="19"/>
      <c r="D30" s="19"/>
      <c r="E30" s="6"/>
      <c r="F30" s="5"/>
      <c r="G30" s="1"/>
      <c r="H30" s="1"/>
    </row>
    <row r="31" spans="1:8" x14ac:dyDescent="0.25">
      <c r="A31" s="79" t="s">
        <v>164</v>
      </c>
      <c r="B31" s="19"/>
      <c r="C31" s="19"/>
      <c r="D31" s="19"/>
      <c r="E31" s="6"/>
      <c r="F31" s="5"/>
      <c r="G31" s="1"/>
      <c r="H31" s="1"/>
    </row>
    <row r="32" spans="1:8" x14ac:dyDescent="0.25">
      <c r="A32" s="12"/>
      <c r="B32" s="19"/>
      <c r="C32" s="19"/>
      <c r="D32" s="19"/>
      <c r="E32" s="6"/>
      <c r="F32" s="5"/>
      <c r="G32" s="1"/>
      <c r="H32" s="1"/>
    </row>
    <row r="33" spans="1:8" x14ac:dyDescent="0.25">
      <c r="A33" s="12"/>
      <c r="B33" s="19"/>
      <c r="C33" s="19"/>
      <c r="D33" s="19"/>
      <c r="E33" s="6"/>
      <c r="F33" s="5"/>
      <c r="G33" s="1"/>
      <c r="H33" s="1"/>
    </row>
    <row r="34" spans="1:8" ht="19.5" x14ac:dyDescent="0.25">
      <c r="A34" s="10" t="s">
        <v>70</v>
      </c>
      <c r="B34" s="19"/>
      <c r="C34" s="19"/>
      <c r="D34" s="19"/>
      <c r="E34" s="6"/>
      <c r="F34" s="5"/>
      <c r="G34" s="1"/>
      <c r="H34" s="1"/>
    </row>
    <row r="35" spans="1:8" x14ac:dyDescent="0.25">
      <c r="A35" s="20"/>
      <c r="B35" s="19"/>
      <c r="C35" s="19"/>
      <c r="D35" s="19"/>
      <c r="E35"/>
      <c r="F35" s="5"/>
      <c r="G35" s="1"/>
      <c r="H35" s="1"/>
    </row>
    <row r="36" spans="1:8" ht="17.25" x14ac:dyDescent="0.3">
      <c r="A36" s="92" t="s">
        <v>81</v>
      </c>
      <c r="B36" s="92"/>
      <c r="C36" s="92"/>
      <c r="D36" s="23" t="s">
        <v>141</v>
      </c>
      <c r="E36"/>
      <c r="F36" s="5"/>
      <c r="G36" s="1"/>
      <c r="H36" s="1"/>
    </row>
    <row r="37" spans="1:8" ht="17.25" x14ac:dyDescent="0.3">
      <c r="A37" s="92" t="s">
        <v>82</v>
      </c>
      <c r="B37" s="92"/>
      <c r="C37" s="92"/>
      <c r="D37" s="23" t="s">
        <v>142</v>
      </c>
      <c r="E37"/>
      <c r="F37" s="5"/>
      <c r="G37" s="1"/>
      <c r="H37" s="1"/>
    </row>
    <row r="38" spans="1:8" ht="17.25" x14ac:dyDescent="0.3">
      <c r="A38" s="92" t="s">
        <v>83</v>
      </c>
      <c r="B38" s="92"/>
      <c r="C38" s="92"/>
      <c r="D38" s="23" t="s">
        <v>156</v>
      </c>
      <c r="E38"/>
      <c r="F38" s="5"/>
      <c r="G38" s="1"/>
      <c r="H38" s="1"/>
    </row>
    <row r="39" spans="1:8" ht="17.25" x14ac:dyDescent="0.3">
      <c r="A39" s="92" t="s">
        <v>84</v>
      </c>
      <c r="B39" s="92"/>
      <c r="C39" s="92"/>
      <c r="D39" s="23" t="s">
        <v>167</v>
      </c>
      <c r="E39"/>
      <c r="F39" s="5"/>
      <c r="G39" s="1"/>
      <c r="H39" s="1"/>
    </row>
    <row r="40" spans="1:8" ht="17.25" x14ac:dyDescent="0.3">
      <c r="A40" s="92" t="s">
        <v>85</v>
      </c>
      <c r="B40" s="92"/>
      <c r="C40" s="92"/>
      <c r="D40" s="23" t="s">
        <v>168</v>
      </c>
      <c r="E40"/>
      <c r="F40" s="5"/>
      <c r="G40" s="1"/>
      <c r="H40" s="1"/>
    </row>
    <row r="41" spans="1:8" ht="17.25" x14ac:dyDescent="0.3">
      <c r="A41" s="92" t="s">
        <v>80</v>
      </c>
      <c r="B41" s="92"/>
      <c r="C41" s="92"/>
      <c r="D41" s="23" t="s">
        <v>143</v>
      </c>
      <c r="E41"/>
      <c r="F41" s="5"/>
      <c r="G41" s="1"/>
      <c r="H41" s="1"/>
    </row>
    <row r="42" spans="1:8" ht="17.25" x14ac:dyDescent="0.3">
      <c r="A42" s="92" t="s">
        <v>62</v>
      </c>
      <c r="B42" s="92"/>
      <c r="C42" s="92"/>
      <c r="D42" s="23" t="s">
        <v>144</v>
      </c>
      <c r="E42"/>
      <c r="F42" s="5"/>
      <c r="G42" s="1"/>
      <c r="H42" s="1"/>
    </row>
    <row r="43" spans="1:8" ht="17.25" x14ac:dyDescent="0.3">
      <c r="A43" s="92" t="s">
        <v>63</v>
      </c>
      <c r="B43" s="92"/>
      <c r="C43" s="92"/>
      <c r="D43" s="23" t="s">
        <v>145</v>
      </c>
      <c r="E43"/>
      <c r="F43" s="5"/>
      <c r="G43" s="1"/>
      <c r="H43" s="1"/>
    </row>
    <row r="44" spans="1:8" ht="17.25" x14ac:dyDescent="0.3">
      <c r="A44" s="92" t="s">
        <v>64</v>
      </c>
      <c r="B44" s="92"/>
      <c r="C44" s="92"/>
      <c r="D44" s="23" t="s">
        <v>146</v>
      </c>
      <c r="E44"/>
      <c r="F44" s="5"/>
      <c r="G44" s="1"/>
      <c r="H44" s="1"/>
    </row>
    <row r="45" spans="1:8" ht="17.25" x14ac:dyDescent="0.3">
      <c r="A45" s="92" t="s">
        <v>65</v>
      </c>
      <c r="B45" s="92"/>
      <c r="C45" s="92"/>
      <c r="D45" s="23" t="s">
        <v>147</v>
      </c>
      <c r="E45"/>
      <c r="F45" s="5"/>
      <c r="G45" s="1"/>
      <c r="H45" s="1"/>
    </row>
    <row r="46" spans="1:8" ht="17.25" x14ac:dyDescent="0.3">
      <c r="A46" s="92" t="s">
        <v>66</v>
      </c>
      <c r="B46" s="92"/>
      <c r="C46" s="92"/>
      <c r="D46" s="23" t="s">
        <v>148</v>
      </c>
      <c r="E46"/>
      <c r="F46" s="5"/>
      <c r="G46" s="1"/>
      <c r="H46" s="1"/>
    </row>
    <row r="47" spans="1:8" ht="17.25" x14ac:dyDescent="0.3">
      <c r="A47" s="92" t="s">
        <v>67</v>
      </c>
      <c r="B47" s="92"/>
      <c r="C47" s="92"/>
      <c r="D47" s="23" t="s">
        <v>149</v>
      </c>
      <c r="E47"/>
      <c r="F47" s="5"/>
      <c r="G47" s="1"/>
      <c r="H47" s="1"/>
    </row>
    <row r="48" spans="1:8" ht="17.25" x14ac:dyDescent="0.3">
      <c r="A48" s="92" t="s">
        <v>68</v>
      </c>
      <c r="B48" s="92"/>
      <c r="C48" s="92"/>
      <c r="D48" s="23" t="s">
        <v>150</v>
      </c>
      <c r="E48"/>
      <c r="F48" s="5"/>
      <c r="G48" s="1"/>
      <c r="H48" s="1"/>
    </row>
    <row r="49" spans="1:8" ht="17.25" x14ac:dyDescent="0.3">
      <c r="A49" s="92" t="s">
        <v>69</v>
      </c>
      <c r="B49" s="92"/>
      <c r="C49" s="92"/>
      <c r="D49" s="23" t="s">
        <v>151</v>
      </c>
      <c r="E49"/>
      <c r="F49" s="5"/>
      <c r="G49" s="1"/>
      <c r="H49" s="1"/>
    </row>
    <row r="50" spans="1:8" ht="17.25" x14ac:dyDescent="0.3">
      <c r="A50" s="92" t="s">
        <v>33</v>
      </c>
      <c r="B50" s="92"/>
      <c r="C50" s="92"/>
      <c r="D50" s="23" t="s">
        <v>152</v>
      </c>
      <c r="E50"/>
      <c r="F50" s="5"/>
      <c r="G50" s="1"/>
      <c r="H50" s="1"/>
    </row>
    <row r="51" spans="1:8" ht="17.25" x14ac:dyDescent="0.3">
      <c r="A51" s="92" t="s">
        <v>34</v>
      </c>
      <c r="B51" s="92"/>
      <c r="C51" s="92"/>
      <c r="D51" s="23" t="s">
        <v>153</v>
      </c>
      <c r="E51"/>
      <c r="F51" s="5"/>
      <c r="G51" s="1"/>
      <c r="H51" s="1"/>
    </row>
    <row r="52" spans="1:8" ht="17.25" x14ac:dyDescent="0.3">
      <c r="A52" s="92" t="s">
        <v>35</v>
      </c>
      <c r="B52" s="92"/>
      <c r="C52" s="92"/>
      <c r="D52" s="23" t="s">
        <v>154</v>
      </c>
      <c r="E52"/>
      <c r="F52" s="5"/>
      <c r="G52" s="1"/>
      <c r="H52" s="1"/>
    </row>
    <row r="53" spans="1:8" ht="17.25" x14ac:dyDescent="0.3">
      <c r="A53" s="93" t="s">
        <v>25</v>
      </c>
      <c r="B53" s="94"/>
      <c r="C53" s="94"/>
      <c r="D53" s="23" t="s">
        <v>155</v>
      </c>
      <c r="E53"/>
      <c r="F53" s="5"/>
      <c r="G53" s="1"/>
      <c r="H53" s="1"/>
    </row>
    <row r="54" spans="1:8" ht="17.25" x14ac:dyDescent="0.3">
      <c r="A54" s="93" t="s">
        <v>159</v>
      </c>
      <c r="B54" s="94"/>
      <c r="C54" s="94"/>
      <c r="D54" s="23" t="s">
        <v>156</v>
      </c>
      <c r="E54"/>
      <c r="F54" s="5"/>
      <c r="G54" s="1"/>
      <c r="H54" s="1"/>
    </row>
    <row r="55" spans="1:8" ht="17.25" x14ac:dyDescent="0.3">
      <c r="A55" s="93" t="s">
        <v>26</v>
      </c>
      <c r="B55" s="94"/>
      <c r="C55" s="94"/>
      <c r="D55" s="23" t="s">
        <v>157</v>
      </c>
      <c r="E55"/>
      <c r="F55" s="5"/>
      <c r="G55" s="1"/>
      <c r="H55" s="1"/>
    </row>
    <row r="56" spans="1:8" ht="17.25" x14ac:dyDescent="0.25">
      <c r="A56" s="92" t="s">
        <v>158</v>
      </c>
      <c r="B56" s="92"/>
      <c r="C56" s="92"/>
      <c r="D56" s="23"/>
      <c r="E56"/>
      <c r="F56" s="5"/>
      <c r="G56" s="1"/>
      <c r="H56" s="1"/>
    </row>
    <row r="57" spans="1:8" x14ac:dyDescent="0.25">
      <c r="A57" s="4"/>
      <c r="B57" s="4"/>
      <c r="C57" s="4"/>
      <c r="D57" s="4"/>
      <c r="E57"/>
      <c r="F57" s="4"/>
    </row>
    <row r="58" spans="1:8" x14ac:dyDescent="0.25">
      <c r="A58" s="4"/>
      <c r="B58" s="4"/>
      <c r="C58" s="4"/>
      <c r="D58" s="4"/>
      <c r="E58"/>
      <c r="F58" s="4"/>
    </row>
    <row r="59" spans="1:8" x14ac:dyDescent="0.25">
      <c r="E59"/>
    </row>
  </sheetData>
  <mergeCells count="21">
    <mergeCell ref="A56:C56"/>
    <mergeCell ref="A53:C53"/>
    <mergeCell ref="A54:C54"/>
    <mergeCell ref="A55:C55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8:C48"/>
    <mergeCell ref="A49:C49"/>
    <mergeCell ref="A50:C50"/>
    <mergeCell ref="A51:C51"/>
    <mergeCell ref="A46:C46"/>
    <mergeCell ref="A47:C47"/>
    <mergeCell ref="A36:C36"/>
    <mergeCell ref="A52:C5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D421-E116-1540-A1D3-22B4C8A051CA}">
  <dimension ref="B1:Z56"/>
  <sheetViews>
    <sheetView showGridLines="0" topLeftCell="B30" zoomScale="75" zoomScaleNormal="75" workbookViewId="0">
      <selection activeCell="L48" sqref="L48"/>
    </sheetView>
  </sheetViews>
  <sheetFormatPr defaultColWidth="8.875" defaultRowHeight="15.75" x14ac:dyDescent="0.25"/>
  <cols>
    <col min="1" max="1" width="5" style="5" customWidth="1"/>
    <col min="2" max="2" width="36.375" style="5" bestFit="1" customWidth="1"/>
    <col min="3" max="10" width="8.375" style="5" customWidth="1"/>
    <col min="11" max="11" width="5.125" style="5" customWidth="1"/>
    <col min="12" max="12" width="7.5" style="5" customWidth="1"/>
    <col min="13" max="13" width="5.875" style="5" customWidth="1"/>
    <col min="14" max="16384" width="8.875" style="5"/>
  </cols>
  <sheetData>
    <row r="1" spans="2:26" ht="21" customHeight="1" x14ac:dyDescent="0.25">
      <c r="B1" s="7"/>
    </row>
    <row r="2" spans="2:26" x14ac:dyDescent="0.25">
      <c r="B2" s="24" t="s">
        <v>166</v>
      </c>
      <c r="C2" s="25"/>
      <c r="D2" s="25"/>
      <c r="E2" s="7"/>
      <c r="Y2" s="26"/>
    </row>
    <row r="3" spans="2:26" x14ac:dyDescent="0.25">
      <c r="B3" s="25"/>
      <c r="C3" s="25"/>
      <c r="D3" s="25"/>
      <c r="E3" s="7"/>
      <c r="Y3" s="27"/>
    </row>
    <row r="4" spans="2:26" x14ac:dyDescent="0.25">
      <c r="B4" s="28" t="s">
        <v>0</v>
      </c>
      <c r="C4" s="29"/>
      <c r="D4" s="28" t="s">
        <v>1</v>
      </c>
      <c r="E4" s="7"/>
      <c r="F4" s="30"/>
      <c r="Y4" s="27"/>
    </row>
    <row r="5" spans="2:26" x14ac:dyDescent="0.25">
      <c r="B5" s="31" t="s">
        <v>72</v>
      </c>
      <c r="C5" s="32" t="s">
        <v>9</v>
      </c>
      <c r="D5" s="33">
        <v>1</v>
      </c>
      <c r="E5" s="7"/>
      <c r="F5" s="7"/>
      <c r="Y5" s="27"/>
    </row>
    <row r="6" spans="2:26" x14ac:dyDescent="0.25">
      <c r="B6" s="31" t="s">
        <v>71</v>
      </c>
      <c r="C6" s="32" t="s">
        <v>17</v>
      </c>
      <c r="D6" s="33">
        <v>3</v>
      </c>
      <c r="E6" s="7"/>
      <c r="F6" s="7"/>
      <c r="Y6" s="27"/>
    </row>
    <row r="7" spans="2:26" x14ac:dyDescent="0.25">
      <c r="B7" s="31" t="s">
        <v>73</v>
      </c>
      <c r="C7" s="32" t="s">
        <v>18</v>
      </c>
      <c r="D7" s="33">
        <v>2</v>
      </c>
      <c r="F7" s="7"/>
    </row>
    <row r="8" spans="2:26" x14ac:dyDescent="0.25">
      <c r="B8" s="31" t="s">
        <v>74</v>
      </c>
      <c r="C8" s="32" t="s">
        <v>19</v>
      </c>
      <c r="D8" s="33">
        <v>1</v>
      </c>
      <c r="F8" s="7"/>
      <c r="Y8" s="26"/>
    </row>
    <row r="9" spans="2:26" x14ac:dyDescent="0.25">
      <c r="B9" s="31" t="s">
        <v>75</v>
      </c>
      <c r="C9" s="32" t="s">
        <v>20</v>
      </c>
      <c r="D9" s="33">
        <v>3</v>
      </c>
      <c r="F9" s="7"/>
      <c r="Y9" s="27"/>
    </row>
    <row r="10" spans="2:26" x14ac:dyDescent="0.25">
      <c r="B10" s="31" t="s">
        <v>76</v>
      </c>
      <c r="C10" s="32" t="s">
        <v>21</v>
      </c>
      <c r="D10" s="33">
        <v>2</v>
      </c>
    </row>
    <row r="11" spans="2:26" x14ac:dyDescent="0.25">
      <c r="B11" s="31" t="s">
        <v>77</v>
      </c>
      <c r="C11" s="32" t="s">
        <v>23</v>
      </c>
      <c r="D11" s="33">
        <v>1</v>
      </c>
      <c r="E11" s="7"/>
      <c r="Y11" s="26"/>
    </row>
    <row r="12" spans="2:26" x14ac:dyDescent="0.25">
      <c r="B12" s="31" t="s">
        <v>78</v>
      </c>
      <c r="C12" s="32" t="s">
        <v>24</v>
      </c>
      <c r="D12" s="33">
        <v>2</v>
      </c>
      <c r="E12" s="7"/>
      <c r="Y12" s="27"/>
      <c r="Z12" s="27"/>
    </row>
    <row r="13" spans="2:26" x14ac:dyDescent="0.25">
      <c r="B13" s="31" t="s">
        <v>79</v>
      </c>
      <c r="C13" s="32" t="s">
        <v>22</v>
      </c>
      <c r="D13" s="33">
        <v>2</v>
      </c>
      <c r="E13" s="7"/>
      <c r="Y13" s="27"/>
      <c r="Z13" s="27"/>
    </row>
    <row r="14" spans="2:26" x14ac:dyDescent="0.25">
      <c r="E14" s="7"/>
      <c r="Y14" s="27"/>
      <c r="Z14" s="27"/>
    </row>
    <row r="15" spans="2:26" x14ac:dyDescent="0.25">
      <c r="Y15" s="27"/>
      <c r="Z15" s="27"/>
    </row>
    <row r="16" spans="2:26" x14ac:dyDescent="0.25">
      <c r="Z16" s="27"/>
    </row>
    <row r="17" spans="2:26" x14ac:dyDescent="0.25">
      <c r="Z17" s="27"/>
    </row>
    <row r="18" spans="2:26" x14ac:dyDescent="0.25">
      <c r="B18" s="34" t="s">
        <v>8</v>
      </c>
      <c r="Z18" s="27"/>
    </row>
    <row r="19" spans="2:26" x14ac:dyDescent="0.25">
      <c r="G19" s="35"/>
    </row>
    <row r="20" spans="2:26" x14ac:dyDescent="0.25">
      <c r="F20" s="35"/>
      <c r="G20" s="35"/>
      <c r="J20" s="35"/>
      <c r="K20" s="35"/>
      <c r="N20" s="35"/>
      <c r="O20" s="35"/>
    </row>
    <row r="21" spans="2:26" x14ac:dyDescent="0.25">
      <c r="B21" s="36"/>
      <c r="C21" s="37" t="s">
        <v>36</v>
      </c>
      <c r="D21" s="38" t="s">
        <v>37</v>
      </c>
      <c r="E21" s="38" t="s">
        <v>38</v>
      </c>
      <c r="F21" s="39" t="s">
        <v>39</v>
      </c>
      <c r="G21" s="38" t="s">
        <v>40</v>
      </c>
      <c r="H21" s="40" t="s">
        <v>41</v>
      </c>
      <c r="I21" s="38" t="s">
        <v>42</v>
      </c>
      <c r="J21" s="39" t="s">
        <v>43</v>
      </c>
      <c r="K21" s="38" t="s">
        <v>44</v>
      </c>
      <c r="L21" s="38" t="s">
        <v>45</v>
      </c>
      <c r="M21" s="38" t="s">
        <v>46</v>
      </c>
      <c r="N21" s="39" t="s">
        <v>47</v>
      </c>
      <c r="O21" s="38" t="s">
        <v>48</v>
      </c>
      <c r="P21" s="38" t="s">
        <v>49</v>
      </c>
      <c r="Q21" s="38" t="s">
        <v>50</v>
      </c>
      <c r="R21" s="38" t="s">
        <v>51</v>
      </c>
      <c r="S21" s="38" t="s">
        <v>52</v>
      </c>
      <c r="T21" s="38" t="s">
        <v>53</v>
      </c>
    </row>
    <row r="22" spans="2:26" x14ac:dyDescent="0.25">
      <c r="B22" s="36" t="s">
        <v>54</v>
      </c>
      <c r="C22" s="85">
        <f>$D$5</f>
        <v>1</v>
      </c>
      <c r="D22" s="85">
        <f t="shared" ref="D22:J22" si="0">$D$5</f>
        <v>1</v>
      </c>
      <c r="E22" s="85">
        <f t="shared" si="0"/>
        <v>1</v>
      </c>
      <c r="F22" s="85">
        <f t="shared" si="0"/>
        <v>1</v>
      </c>
      <c r="G22" s="85">
        <f t="shared" si="0"/>
        <v>1</v>
      </c>
      <c r="H22" s="85">
        <f t="shared" si="0"/>
        <v>1</v>
      </c>
      <c r="I22" s="85">
        <f t="shared" si="0"/>
        <v>1</v>
      </c>
      <c r="J22" s="85">
        <f t="shared" si="0"/>
        <v>1</v>
      </c>
      <c r="K22" s="41"/>
      <c r="L22" s="41"/>
      <c r="M22" s="41"/>
      <c r="N22" s="42"/>
      <c r="O22" s="41"/>
      <c r="P22" s="41"/>
      <c r="Q22" s="41"/>
      <c r="R22" s="41"/>
      <c r="S22" s="41"/>
      <c r="T22" s="41"/>
    </row>
    <row r="23" spans="2:26" x14ac:dyDescent="0.25">
      <c r="B23" s="36" t="s">
        <v>55</v>
      </c>
      <c r="C23" s="86">
        <f>$D$6</f>
        <v>3</v>
      </c>
      <c r="D23" s="86">
        <f t="shared" ref="D23:J23" si="1">$D$6</f>
        <v>3</v>
      </c>
      <c r="E23" s="86">
        <f t="shared" si="1"/>
        <v>3</v>
      </c>
      <c r="F23" s="86">
        <f t="shared" si="1"/>
        <v>3</v>
      </c>
      <c r="G23" s="86">
        <f>$D$6</f>
        <v>3</v>
      </c>
      <c r="H23" s="86">
        <f t="shared" si="1"/>
        <v>3</v>
      </c>
      <c r="I23" s="86">
        <f t="shared" si="1"/>
        <v>3</v>
      </c>
      <c r="J23" s="86">
        <f t="shared" si="1"/>
        <v>3</v>
      </c>
      <c r="K23" s="41"/>
      <c r="L23" s="41"/>
      <c r="M23" s="41"/>
      <c r="N23" s="42"/>
      <c r="O23" s="41"/>
      <c r="P23" s="41"/>
      <c r="Q23" s="41"/>
      <c r="R23" s="41"/>
      <c r="S23" s="41"/>
      <c r="T23" s="41"/>
    </row>
    <row r="24" spans="2:26" x14ac:dyDescent="0.25">
      <c r="B24" s="36" t="s">
        <v>10</v>
      </c>
      <c r="C24" s="87">
        <f>$D$7</f>
        <v>2</v>
      </c>
      <c r="D24" s="87">
        <f t="shared" ref="D24:J24" si="2">$D$7</f>
        <v>2</v>
      </c>
      <c r="E24" s="87">
        <f t="shared" si="2"/>
        <v>2</v>
      </c>
      <c r="F24" s="87">
        <f t="shared" si="2"/>
        <v>2</v>
      </c>
      <c r="G24" s="87">
        <f t="shared" si="2"/>
        <v>2</v>
      </c>
      <c r="H24" s="87">
        <f t="shared" si="2"/>
        <v>2</v>
      </c>
      <c r="I24" s="87">
        <f t="shared" si="2"/>
        <v>2</v>
      </c>
      <c r="J24" s="87">
        <f t="shared" si="2"/>
        <v>2</v>
      </c>
      <c r="K24" s="41"/>
      <c r="L24" s="41"/>
      <c r="M24" s="41"/>
      <c r="N24" s="42"/>
      <c r="O24" s="41"/>
      <c r="P24" s="41"/>
      <c r="Q24" s="41"/>
      <c r="R24" s="41"/>
      <c r="S24" s="41"/>
      <c r="T24" s="41"/>
    </row>
    <row r="25" spans="2:26" x14ac:dyDescent="0.25">
      <c r="B25" s="36" t="s">
        <v>11</v>
      </c>
      <c r="C25" s="41"/>
      <c r="D25" s="41"/>
      <c r="E25" s="41"/>
      <c r="F25" s="42"/>
      <c r="G25" s="41"/>
      <c r="H25" s="85">
        <f>$D$8</f>
        <v>1</v>
      </c>
      <c r="I25" s="85">
        <f t="shared" ref="I25:O25" si="3">$D$8</f>
        <v>1</v>
      </c>
      <c r="J25" s="85">
        <f t="shared" si="3"/>
        <v>1</v>
      </c>
      <c r="K25" s="85">
        <f t="shared" si="3"/>
        <v>1</v>
      </c>
      <c r="L25" s="85">
        <f t="shared" si="3"/>
        <v>1</v>
      </c>
      <c r="M25" s="85">
        <f t="shared" si="3"/>
        <v>1</v>
      </c>
      <c r="N25" s="85">
        <f t="shared" si="3"/>
        <v>1</v>
      </c>
      <c r="O25" s="85">
        <f t="shared" si="3"/>
        <v>1</v>
      </c>
      <c r="P25" s="41"/>
      <c r="Q25" s="41"/>
      <c r="R25" s="41"/>
      <c r="S25" s="41"/>
      <c r="T25" s="41"/>
    </row>
    <row r="26" spans="2:26" x14ac:dyDescent="0.25">
      <c r="B26" s="36" t="s">
        <v>12</v>
      </c>
      <c r="C26" s="41"/>
      <c r="D26" s="41"/>
      <c r="E26" s="41"/>
      <c r="F26" s="42"/>
      <c r="G26" s="41"/>
      <c r="H26" s="86">
        <f>$D$9</f>
        <v>3</v>
      </c>
      <c r="I26" s="86">
        <f t="shared" ref="I26:O26" si="4">$D$9</f>
        <v>3</v>
      </c>
      <c r="J26" s="86">
        <f t="shared" si="4"/>
        <v>3</v>
      </c>
      <c r="K26" s="86">
        <f t="shared" si="4"/>
        <v>3</v>
      </c>
      <c r="L26" s="86">
        <f t="shared" si="4"/>
        <v>3</v>
      </c>
      <c r="M26" s="86">
        <f t="shared" si="4"/>
        <v>3</v>
      </c>
      <c r="N26" s="86">
        <f t="shared" si="4"/>
        <v>3</v>
      </c>
      <c r="O26" s="86">
        <f t="shared" si="4"/>
        <v>3</v>
      </c>
      <c r="P26" s="41"/>
      <c r="Q26" s="41"/>
      <c r="R26" s="41"/>
      <c r="S26" s="41"/>
      <c r="T26" s="41"/>
    </row>
    <row r="27" spans="2:26" x14ac:dyDescent="0.25">
      <c r="B27" s="36" t="s">
        <v>13</v>
      </c>
      <c r="C27" s="41"/>
      <c r="D27" s="41"/>
      <c r="E27" s="41"/>
      <c r="F27" s="42"/>
      <c r="G27" s="41"/>
      <c r="H27" s="87">
        <f>$D$10</f>
        <v>2</v>
      </c>
      <c r="I27" s="87">
        <f t="shared" ref="I27:O27" si="5">$D$10</f>
        <v>2</v>
      </c>
      <c r="J27" s="87">
        <f t="shared" si="5"/>
        <v>2</v>
      </c>
      <c r="K27" s="87">
        <f t="shared" si="5"/>
        <v>2</v>
      </c>
      <c r="L27" s="87">
        <f t="shared" si="5"/>
        <v>2</v>
      </c>
      <c r="M27" s="87">
        <f t="shared" si="5"/>
        <v>2</v>
      </c>
      <c r="N27" s="87">
        <f t="shared" si="5"/>
        <v>2</v>
      </c>
      <c r="O27" s="87">
        <f t="shared" si="5"/>
        <v>2</v>
      </c>
      <c r="P27" s="41"/>
      <c r="Q27" s="41"/>
      <c r="R27" s="41"/>
      <c r="S27" s="41"/>
      <c r="T27" s="41"/>
    </row>
    <row r="28" spans="2:26" x14ac:dyDescent="0.25">
      <c r="B28" s="36" t="s">
        <v>14</v>
      </c>
      <c r="C28" s="41"/>
      <c r="D28" s="41"/>
      <c r="E28" s="41"/>
      <c r="F28" s="42"/>
      <c r="G28" s="41"/>
      <c r="H28" s="43"/>
      <c r="I28" s="41"/>
      <c r="J28" s="42"/>
      <c r="K28" s="41"/>
      <c r="L28" s="85">
        <f>$D$11</f>
        <v>1</v>
      </c>
      <c r="M28" s="85">
        <f t="shared" ref="M28:S28" si="6">$D$11</f>
        <v>1</v>
      </c>
      <c r="N28" s="85">
        <f t="shared" si="6"/>
        <v>1</v>
      </c>
      <c r="O28" s="85">
        <f t="shared" si="6"/>
        <v>1</v>
      </c>
      <c r="P28" s="85">
        <f t="shared" si="6"/>
        <v>1</v>
      </c>
      <c r="Q28" s="85">
        <f t="shared" si="6"/>
        <v>1</v>
      </c>
      <c r="R28" s="85">
        <f t="shared" si="6"/>
        <v>1</v>
      </c>
      <c r="S28" s="85">
        <f t="shared" si="6"/>
        <v>1</v>
      </c>
      <c r="T28" s="41"/>
    </row>
    <row r="29" spans="2:26" x14ac:dyDescent="0.25">
      <c r="B29" s="36" t="s">
        <v>15</v>
      </c>
      <c r="C29" s="41"/>
      <c r="D29" s="41"/>
      <c r="E29" s="41"/>
      <c r="F29" s="42"/>
      <c r="G29" s="41"/>
      <c r="H29" s="43"/>
      <c r="I29" s="41"/>
      <c r="J29" s="42"/>
      <c r="K29" s="41"/>
      <c r="L29" s="86">
        <f>$D$12</f>
        <v>2</v>
      </c>
      <c r="M29" s="86">
        <f t="shared" ref="M29:S29" si="7">$D$12</f>
        <v>2</v>
      </c>
      <c r="N29" s="86">
        <f t="shared" si="7"/>
        <v>2</v>
      </c>
      <c r="O29" s="86">
        <f t="shared" si="7"/>
        <v>2</v>
      </c>
      <c r="P29" s="86">
        <f t="shared" si="7"/>
        <v>2</v>
      </c>
      <c r="Q29" s="86">
        <f t="shared" si="7"/>
        <v>2</v>
      </c>
      <c r="R29" s="86">
        <f t="shared" si="7"/>
        <v>2</v>
      </c>
      <c r="S29" s="86">
        <f t="shared" si="7"/>
        <v>2</v>
      </c>
      <c r="T29" s="41"/>
    </row>
    <row r="30" spans="2:26" x14ac:dyDescent="0.25">
      <c r="B30" s="36" t="s">
        <v>16</v>
      </c>
      <c r="C30" s="41"/>
      <c r="D30" s="41"/>
      <c r="E30" s="41"/>
      <c r="F30" s="42"/>
      <c r="G30" s="41"/>
      <c r="H30" s="43"/>
      <c r="I30" s="41"/>
      <c r="J30" s="42"/>
      <c r="K30" s="41"/>
      <c r="L30" s="87">
        <f>$D$13</f>
        <v>2</v>
      </c>
      <c r="M30" s="87">
        <f t="shared" ref="M30:S30" si="8">$D$13</f>
        <v>2</v>
      </c>
      <c r="N30" s="87">
        <f t="shared" si="8"/>
        <v>2</v>
      </c>
      <c r="O30" s="87">
        <f t="shared" si="8"/>
        <v>2</v>
      </c>
      <c r="P30" s="87">
        <f t="shared" si="8"/>
        <v>2</v>
      </c>
      <c r="Q30" s="87">
        <f t="shared" si="8"/>
        <v>2</v>
      </c>
      <c r="R30" s="87">
        <f t="shared" si="8"/>
        <v>2</v>
      </c>
      <c r="S30" s="87">
        <f t="shared" si="8"/>
        <v>2</v>
      </c>
      <c r="T30" s="41"/>
    </row>
    <row r="33" spans="2:12" x14ac:dyDescent="0.25">
      <c r="B33" s="24" t="s">
        <v>2</v>
      </c>
      <c r="C33" s="31"/>
      <c r="D33" s="32"/>
      <c r="L33" s="27"/>
    </row>
    <row r="34" spans="2:12" x14ac:dyDescent="0.25">
      <c r="B34" s="31" t="s">
        <v>162</v>
      </c>
      <c r="C34" s="25"/>
      <c r="D34" s="44">
        <f>SUM(D5:D13)</f>
        <v>17</v>
      </c>
    </row>
    <row r="36" spans="2:12" x14ac:dyDescent="0.25">
      <c r="B36" s="28" t="s">
        <v>3</v>
      </c>
      <c r="C36" s="45" t="s">
        <v>4</v>
      </c>
      <c r="D36" s="29"/>
      <c r="E36" s="45" t="s">
        <v>5</v>
      </c>
      <c r="I36" s="80"/>
    </row>
    <row r="37" spans="2:12" x14ac:dyDescent="0.25">
      <c r="B37" s="46" t="s">
        <v>56</v>
      </c>
      <c r="C37" s="47">
        <f>D5+D6+D7</f>
        <v>6</v>
      </c>
      <c r="D37" s="48" t="s">
        <v>6</v>
      </c>
      <c r="E37" s="45">
        <v>6</v>
      </c>
    </row>
    <row r="38" spans="2:12" x14ac:dyDescent="0.25">
      <c r="B38" s="46" t="s">
        <v>57</v>
      </c>
      <c r="C38" s="47">
        <f>D5+D6+D7+D8+D9+D10</f>
        <v>12</v>
      </c>
      <c r="D38" s="48" t="s">
        <v>6</v>
      </c>
      <c r="E38" s="45">
        <v>11</v>
      </c>
    </row>
    <row r="39" spans="2:12" x14ac:dyDescent="0.25">
      <c r="B39" s="46" t="s">
        <v>58</v>
      </c>
      <c r="C39" s="47">
        <f>D8+D9+D10</f>
        <v>6</v>
      </c>
      <c r="D39" s="48" t="s">
        <v>6</v>
      </c>
      <c r="E39" s="45">
        <v>5</v>
      </c>
    </row>
    <row r="40" spans="2:12" x14ac:dyDescent="0.25">
      <c r="B40" s="46" t="s">
        <v>59</v>
      </c>
      <c r="C40" s="47">
        <f>D8+D9+D10+D11+D12+D13</f>
        <v>11</v>
      </c>
      <c r="D40" s="48" t="s">
        <v>6</v>
      </c>
      <c r="E40" s="45">
        <v>8</v>
      </c>
    </row>
    <row r="41" spans="2:12" x14ac:dyDescent="0.25">
      <c r="B41" s="46" t="s">
        <v>60</v>
      </c>
      <c r="C41" s="47">
        <f>D11+D12+D13</f>
        <v>5</v>
      </c>
      <c r="D41" s="48" t="s">
        <v>6</v>
      </c>
      <c r="E41" s="45">
        <v>3</v>
      </c>
    </row>
    <row r="42" spans="2:12" x14ac:dyDescent="0.25">
      <c r="B42" s="46" t="s">
        <v>61</v>
      </c>
      <c r="C42" s="47">
        <f>D5</f>
        <v>1</v>
      </c>
      <c r="D42" s="48" t="s">
        <v>6</v>
      </c>
      <c r="E42" s="45">
        <v>1</v>
      </c>
    </row>
    <row r="43" spans="2:12" x14ac:dyDescent="0.25">
      <c r="B43" s="46" t="s">
        <v>62</v>
      </c>
      <c r="C43" s="47">
        <f>D8</f>
        <v>1</v>
      </c>
      <c r="D43" s="48" t="s">
        <v>6</v>
      </c>
      <c r="E43" s="45">
        <v>1</v>
      </c>
    </row>
    <row r="44" spans="2:12" x14ac:dyDescent="0.25">
      <c r="B44" s="46" t="s">
        <v>63</v>
      </c>
      <c r="C44" s="47">
        <f>D11</f>
        <v>1</v>
      </c>
      <c r="D44" s="48" t="s">
        <v>6</v>
      </c>
      <c r="E44" s="45">
        <v>1</v>
      </c>
    </row>
    <row r="45" spans="2:12" x14ac:dyDescent="0.25">
      <c r="B45" s="46" t="s">
        <v>64</v>
      </c>
      <c r="C45" s="47">
        <f>D6</f>
        <v>3</v>
      </c>
      <c r="D45" s="48" t="s">
        <v>6</v>
      </c>
      <c r="E45" s="45">
        <v>3</v>
      </c>
    </row>
    <row r="46" spans="2:12" x14ac:dyDescent="0.25">
      <c r="B46" s="46" t="s">
        <v>65</v>
      </c>
      <c r="C46" s="47">
        <f>D9</f>
        <v>3</v>
      </c>
      <c r="D46" s="48" t="s">
        <v>6</v>
      </c>
      <c r="E46" s="45">
        <v>3</v>
      </c>
    </row>
    <row r="47" spans="2:12" x14ac:dyDescent="0.25">
      <c r="B47" s="46" t="s">
        <v>66</v>
      </c>
      <c r="C47" s="47">
        <f>D12</f>
        <v>2</v>
      </c>
      <c r="D47" s="48" t="s">
        <v>6</v>
      </c>
      <c r="E47" s="45">
        <v>2</v>
      </c>
    </row>
    <row r="48" spans="2:12" x14ac:dyDescent="0.25">
      <c r="B48" s="46" t="s">
        <v>67</v>
      </c>
      <c r="C48" s="47">
        <f>D7</f>
        <v>2</v>
      </c>
      <c r="D48" s="48" t="s">
        <v>6</v>
      </c>
      <c r="E48" s="45">
        <v>2</v>
      </c>
    </row>
    <row r="49" spans="2:5" x14ac:dyDescent="0.25">
      <c r="B49" s="46" t="s">
        <v>68</v>
      </c>
      <c r="C49" s="47">
        <f>D10</f>
        <v>2</v>
      </c>
      <c r="D49" s="48" t="s">
        <v>6</v>
      </c>
      <c r="E49" s="45">
        <v>2</v>
      </c>
    </row>
    <row r="50" spans="2:5" x14ac:dyDescent="0.25">
      <c r="B50" s="46" t="s">
        <v>69</v>
      </c>
      <c r="C50" s="47">
        <f>D13</f>
        <v>2</v>
      </c>
      <c r="D50" s="48" t="s">
        <v>6</v>
      </c>
      <c r="E50" s="45">
        <v>2</v>
      </c>
    </row>
    <row r="51" spans="2:5" x14ac:dyDescent="0.25">
      <c r="B51" s="46" t="s">
        <v>33</v>
      </c>
      <c r="C51" s="49">
        <f>D5+D8+D11</f>
        <v>3</v>
      </c>
      <c r="D51" s="50" t="s">
        <v>27</v>
      </c>
      <c r="E51" s="51">
        <v>6</v>
      </c>
    </row>
    <row r="52" spans="2:5" x14ac:dyDescent="0.25">
      <c r="B52" s="46" t="s">
        <v>34</v>
      </c>
      <c r="C52" s="49">
        <f>D6+D9+D12</f>
        <v>8</v>
      </c>
      <c r="D52" s="50" t="s">
        <v>27</v>
      </c>
      <c r="E52" s="51">
        <v>12</v>
      </c>
    </row>
    <row r="53" spans="2:5" x14ac:dyDescent="0.25">
      <c r="B53" s="46" t="s">
        <v>35</v>
      </c>
      <c r="C53" s="52">
        <f>D7+D10+D13</f>
        <v>6</v>
      </c>
      <c r="D53" s="50" t="s">
        <v>27</v>
      </c>
      <c r="E53" s="51">
        <v>8</v>
      </c>
    </row>
    <row r="54" spans="2:5" x14ac:dyDescent="0.25">
      <c r="B54" s="53" t="s">
        <v>25</v>
      </c>
      <c r="C54" s="52">
        <f>D5+D6+D7</f>
        <v>6</v>
      </c>
      <c r="D54" s="54" t="s">
        <v>6</v>
      </c>
      <c r="E54" s="55">
        <v>6</v>
      </c>
    </row>
    <row r="55" spans="2:5" x14ac:dyDescent="0.25">
      <c r="B55" s="53" t="s">
        <v>159</v>
      </c>
      <c r="C55" s="52">
        <f>D9+D10+D8</f>
        <v>6</v>
      </c>
      <c r="D55" s="54" t="s">
        <v>6</v>
      </c>
      <c r="E55" s="56">
        <v>5</v>
      </c>
    </row>
    <row r="56" spans="2:5" x14ac:dyDescent="0.25">
      <c r="B56" s="53" t="s">
        <v>26</v>
      </c>
      <c r="C56" s="52">
        <f>D11+D12+D13</f>
        <v>5</v>
      </c>
      <c r="D56" s="54" t="s">
        <v>6</v>
      </c>
      <c r="E56" s="5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658E-86B9-4BD6-A3BA-001651D7D0DC}">
  <dimension ref="A1:B15"/>
  <sheetViews>
    <sheetView workbookViewId="0"/>
  </sheetViews>
  <sheetFormatPr defaultColWidth="8.875" defaultRowHeight="15.75" x14ac:dyDescent="0.25"/>
  <sheetData>
    <row r="1" spans="1:2" x14ac:dyDescent="0.25">
      <c r="A1">
        <v>1</v>
      </c>
    </row>
    <row r="2" spans="1:2" x14ac:dyDescent="0.25">
      <c r="A2" t="s">
        <v>28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12</v>
      </c>
    </row>
    <row r="6" spans="1:2" x14ac:dyDescent="0.25">
      <c r="A6">
        <v>1</v>
      </c>
    </row>
    <row r="8" spans="1:2" x14ac:dyDescent="0.25">
      <c r="A8" s="2"/>
      <c r="B8" s="2"/>
    </row>
    <row r="9" spans="1:2" x14ac:dyDescent="0.25">
      <c r="A9" t="s">
        <v>29</v>
      </c>
    </row>
    <row r="10" spans="1:2" x14ac:dyDescent="0.25">
      <c r="A10" t="s">
        <v>30</v>
      </c>
    </row>
    <row r="15" spans="1:2" x14ac:dyDescent="0.25">
      <c r="B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C52C-23C5-40C4-9FD6-D201F92D0431}">
  <dimension ref="A1:B18"/>
  <sheetViews>
    <sheetView workbookViewId="0"/>
  </sheetViews>
  <sheetFormatPr defaultColWidth="8.875" defaultRowHeight="15.75" x14ac:dyDescent="0.25"/>
  <sheetData>
    <row r="1" spans="1:2" x14ac:dyDescent="0.25">
      <c r="A1">
        <v>1</v>
      </c>
      <c r="B1">
        <v>1</v>
      </c>
    </row>
    <row r="2" spans="1:2" x14ac:dyDescent="0.25">
      <c r="A2" t="s">
        <v>86</v>
      </c>
      <c r="B2" t="s">
        <v>91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3</v>
      </c>
    </row>
    <row r="5" spans="1:2" x14ac:dyDescent="0.25">
      <c r="A5">
        <v>12</v>
      </c>
      <c r="B5">
        <v>8</v>
      </c>
    </row>
    <row r="6" spans="1:2" x14ac:dyDescent="0.25">
      <c r="A6">
        <v>1</v>
      </c>
      <c r="B6">
        <v>1</v>
      </c>
    </row>
    <row r="8" spans="1:2" x14ac:dyDescent="0.25">
      <c r="A8" s="2"/>
      <c r="B8" s="2" t="s">
        <v>92</v>
      </c>
    </row>
    <row r="9" spans="1:2" x14ac:dyDescent="0.25">
      <c r="A9" t="s">
        <v>87</v>
      </c>
      <c r="B9" t="s">
        <v>93</v>
      </c>
    </row>
    <row r="10" spans="1:2" x14ac:dyDescent="0.25">
      <c r="A10" t="s">
        <v>88</v>
      </c>
      <c r="B10">
        <v>1</v>
      </c>
    </row>
    <row r="11" spans="1:2" x14ac:dyDescent="0.25">
      <c r="B11">
        <v>3</v>
      </c>
    </row>
    <row r="12" spans="1:2" x14ac:dyDescent="0.25">
      <c r="B12">
        <v>8</v>
      </c>
    </row>
    <row r="13" spans="1:2" x14ac:dyDescent="0.25">
      <c r="B13">
        <v>1</v>
      </c>
    </row>
    <row r="15" spans="1:2" x14ac:dyDescent="0.25">
      <c r="B15" s="2" t="s">
        <v>92</v>
      </c>
    </row>
    <row r="16" spans="1:2" x14ac:dyDescent="0.25">
      <c r="B16" t="s">
        <v>87</v>
      </c>
    </row>
    <row r="17" spans="2:2" x14ac:dyDescent="0.25">
      <c r="B17" t="s">
        <v>94</v>
      </c>
    </row>
    <row r="18" spans="2:2" x14ac:dyDescent="0.25">
      <c r="B18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0A6D-08FC-4C90-A53E-B06A85B1F3E3}">
  <dimension ref="A1:Y28"/>
  <sheetViews>
    <sheetView showGridLines="0" topLeftCell="A5" zoomScale="75" zoomScaleNormal="75" workbookViewId="0">
      <selection activeCell="C29" sqref="C29"/>
    </sheetView>
  </sheetViews>
  <sheetFormatPr defaultColWidth="8.875" defaultRowHeight="15.75" x14ac:dyDescent="0.25"/>
  <cols>
    <col min="1" max="16384" width="8.875" style="4"/>
  </cols>
  <sheetData>
    <row r="1" spans="1:11" x14ac:dyDescent="0.25">
      <c r="A1" s="57" t="s">
        <v>89</v>
      </c>
      <c r="K1" s="58" t="str">
        <f>CONCATENATE("Sensitivity of ",$K$4," to ","Max number of agents in G2")</f>
        <v>Sensitivity of $D$34 to Max number of agents in G2</v>
      </c>
    </row>
    <row r="3" spans="1:11" x14ac:dyDescent="0.25">
      <c r="A3" s="4" t="s">
        <v>90</v>
      </c>
      <c r="K3" s="4" t="s">
        <v>31</v>
      </c>
    </row>
    <row r="4" spans="1:11" ht="37.5" x14ac:dyDescent="0.25">
      <c r="B4" s="59" t="s">
        <v>87</v>
      </c>
      <c r="J4" s="58">
        <f>MATCH($K$4,OutputAddresses,0)</f>
        <v>1</v>
      </c>
      <c r="K4" s="60" t="s">
        <v>87</v>
      </c>
    </row>
    <row r="5" spans="1:11" x14ac:dyDescent="0.25">
      <c r="A5" s="61">
        <v>2</v>
      </c>
      <c r="B5" s="62" t="s">
        <v>32</v>
      </c>
      <c r="K5" s="4" t="str">
        <f>INDEX(OutputValues,1,$J$4)</f>
        <v>Not feasible</v>
      </c>
    </row>
    <row r="6" spans="1:11" x14ac:dyDescent="0.25">
      <c r="A6" s="61">
        <v>3</v>
      </c>
      <c r="B6" s="63" t="s">
        <v>32</v>
      </c>
      <c r="K6" s="4" t="str">
        <f>INDEX(OutputValues,2,$J$4)</f>
        <v>Not feasible</v>
      </c>
    </row>
    <row r="7" spans="1:11" x14ac:dyDescent="0.25">
      <c r="A7" s="61">
        <v>4</v>
      </c>
      <c r="B7" s="63" t="s">
        <v>32</v>
      </c>
      <c r="K7" s="4" t="str">
        <f>INDEX(OutputValues,3,$J$4)</f>
        <v>Not feasible</v>
      </c>
    </row>
    <row r="8" spans="1:11" x14ac:dyDescent="0.25">
      <c r="A8" s="61">
        <v>5</v>
      </c>
      <c r="B8" s="63" t="s">
        <v>32</v>
      </c>
      <c r="K8" s="4" t="str">
        <f>INDEX(OutputValues,4,$J$4)</f>
        <v>Not feasible</v>
      </c>
    </row>
    <row r="9" spans="1:11" x14ac:dyDescent="0.25">
      <c r="A9" s="61">
        <v>6</v>
      </c>
      <c r="B9" s="63" t="s">
        <v>32</v>
      </c>
      <c r="K9" s="4" t="str">
        <f>INDEX(OutputValues,5,$J$4)</f>
        <v>Not feasible</v>
      </c>
    </row>
    <row r="10" spans="1:11" x14ac:dyDescent="0.25">
      <c r="A10" s="61">
        <v>7</v>
      </c>
      <c r="B10" s="63" t="s">
        <v>32</v>
      </c>
      <c r="K10" s="4" t="str">
        <f>INDEX(OutputValues,6,$J$4)</f>
        <v>Not feasible</v>
      </c>
    </row>
    <row r="11" spans="1:11" x14ac:dyDescent="0.25">
      <c r="A11" s="61">
        <v>8</v>
      </c>
      <c r="B11" s="64">
        <v>17</v>
      </c>
      <c r="K11" s="4">
        <f>INDEX(OutputValues,7,$J$4)</f>
        <v>17</v>
      </c>
    </row>
    <row r="12" spans="1:11" x14ac:dyDescent="0.25">
      <c r="A12" s="61">
        <v>9</v>
      </c>
      <c r="B12" s="64">
        <v>17</v>
      </c>
      <c r="K12" s="4">
        <f>INDEX(OutputValues,8,$J$4)</f>
        <v>17</v>
      </c>
    </row>
    <row r="13" spans="1:11" x14ac:dyDescent="0.25">
      <c r="A13" s="61">
        <v>10</v>
      </c>
      <c r="B13" s="64">
        <v>17</v>
      </c>
      <c r="K13" s="4">
        <f>INDEX(OutputValues,9,$J$4)</f>
        <v>17</v>
      </c>
    </row>
    <row r="14" spans="1:11" x14ac:dyDescent="0.25">
      <c r="A14" s="61">
        <v>11</v>
      </c>
      <c r="B14" s="64">
        <v>17</v>
      </c>
      <c r="K14" s="4">
        <f>INDEX(OutputValues,10,$J$4)</f>
        <v>17</v>
      </c>
    </row>
    <row r="15" spans="1:11" x14ac:dyDescent="0.25">
      <c r="A15" s="61">
        <v>12</v>
      </c>
      <c r="B15" s="65">
        <v>17</v>
      </c>
      <c r="K15" s="4">
        <f>INDEX(OutputValues,11,$J$4)</f>
        <v>17</v>
      </c>
    </row>
    <row r="21" spans="3:25" x14ac:dyDescent="0.25">
      <c r="C21" s="89" t="s">
        <v>171</v>
      </c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</row>
    <row r="22" spans="3:25" x14ac:dyDescent="0.25">
      <c r="C22" s="9" t="s">
        <v>106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3:25" x14ac:dyDescent="0.25">
      <c r="C23" s="9" t="s">
        <v>107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3:25" x14ac:dyDescent="0.25">
      <c r="C24" s="9" t="s">
        <v>108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3:25" x14ac:dyDescent="0.25">
      <c r="C25" s="9" t="s">
        <v>109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3:25" x14ac:dyDescent="0.25">
      <c r="C26" s="9" t="s">
        <v>110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3:25" x14ac:dyDescent="0.25">
      <c r="C27" s="9" t="s">
        <v>111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3:25" x14ac:dyDescent="0.25">
      <c r="C28" s="9" t="s">
        <v>173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</sheetData>
  <dataValidations count="1">
    <dataValidation type="list" allowBlank="1" showInputMessage="1" showErrorMessage="1" sqref="K4" xr:uid="{A2660F57-FA40-440E-AAC4-44B6D0513FAC}">
      <formula1>OutputAddresses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16D8-4C2B-49BF-AC57-4F5A73F9B66C}">
  <dimension ref="A1:AZ47"/>
  <sheetViews>
    <sheetView showGridLines="0" tabSelected="1" topLeftCell="A27" zoomScale="75" zoomScaleNormal="75" workbookViewId="0">
      <selection activeCell="L33" sqref="L33"/>
    </sheetView>
  </sheetViews>
  <sheetFormatPr defaultColWidth="8.875" defaultRowHeight="15.75" x14ac:dyDescent="0.25"/>
  <cols>
    <col min="1" max="1" width="6.125" style="4" bestFit="1" customWidth="1"/>
    <col min="2" max="9" width="8.875" style="4"/>
    <col min="10" max="10" width="24.375" style="4" customWidth="1"/>
    <col min="11" max="13" width="8.875" style="4"/>
    <col min="14" max="14" width="13.5" style="4" customWidth="1"/>
    <col min="15" max="16384" width="8.875" style="4"/>
  </cols>
  <sheetData>
    <row r="1" spans="1:52" x14ac:dyDescent="0.25">
      <c r="A1" s="78" t="s">
        <v>96</v>
      </c>
      <c r="K1" s="58" t="str">
        <f>CONCATENATE("Sensitivity of ",$K$4," to ","Total agents in shift 1")</f>
        <v>Sensitivity of $D$34 to Total agents in shift 1</v>
      </c>
      <c r="O1" s="58" t="str">
        <f>CONCATENATE("Sensitivity of ",$O$4," to ","Total agents in shift 3")</f>
        <v>Sensitivity of $D$34 to Total agents in shift 3</v>
      </c>
    </row>
    <row r="2" spans="1:52" x14ac:dyDescent="0.25">
      <c r="K2" s="4" t="s">
        <v>98</v>
      </c>
      <c r="O2" s="4" t="s">
        <v>101</v>
      </c>
      <c r="AZ2" s="4" t="s">
        <v>87</v>
      </c>
    </row>
    <row r="3" spans="1:52" x14ac:dyDescent="0.25">
      <c r="A3" s="4" t="s">
        <v>97</v>
      </c>
      <c r="K3" s="4" t="s">
        <v>99</v>
      </c>
      <c r="L3" s="4" t="s">
        <v>100</v>
      </c>
      <c r="O3" s="4" t="s">
        <v>99</v>
      </c>
      <c r="P3" s="4" t="s">
        <v>102</v>
      </c>
    </row>
    <row r="4" spans="1:52" ht="37.5" x14ac:dyDescent="0.25">
      <c r="A4" s="66" t="s">
        <v>87</v>
      </c>
      <c r="B4" s="67">
        <v>3</v>
      </c>
      <c r="C4" s="67">
        <v>4</v>
      </c>
      <c r="D4" s="67">
        <v>5</v>
      </c>
      <c r="E4" s="67">
        <v>6</v>
      </c>
      <c r="F4" s="67">
        <v>7</v>
      </c>
      <c r="G4" s="67">
        <v>8</v>
      </c>
      <c r="J4" s="58">
        <f>MATCH($K$4,OutputAddresses,0)</f>
        <v>1</v>
      </c>
      <c r="K4" s="60" t="s">
        <v>87</v>
      </c>
      <c r="L4" s="68">
        <v>3</v>
      </c>
      <c r="M4" s="58">
        <f>MATCH($L$4,InputValues1,0)</f>
        <v>1</v>
      </c>
      <c r="N4" s="58">
        <f>MATCH($O$4,OutputAddresses,0)</f>
        <v>1</v>
      </c>
      <c r="O4" s="60" t="s">
        <v>87</v>
      </c>
      <c r="P4" s="68">
        <v>7</v>
      </c>
      <c r="Q4" s="58">
        <f>MATCH($P$4,InputValues2,0)</f>
        <v>5</v>
      </c>
    </row>
    <row r="5" spans="1:52" x14ac:dyDescent="0.25">
      <c r="A5" s="67">
        <v>3</v>
      </c>
      <c r="B5" s="69">
        <v>17</v>
      </c>
      <c r="C5" s="70">
        <v>17</v>
      </c>
      <c r="D5" s="70">
        <v>17</v>
      </c>
      <c r="E5" s="70">
        <v>17</v>
      </c>
      <c r="F5" s="70">
        <v>18</v>
      </c>
      <c r="G5" s="71">
        <v>19</v>
      </c>
      <c r="J5" s="58" t="str">
        <f>"OutputValues_"&amp;$J$4</f>
        <v>OutputValues_1</v>
      </c>
      <c r="K5" s="4">
        <f ca="1">INDEX(INDIRECT($J$5),$M$4,1)</f>
        <v>17</v>
      </c>
      <c r="N5" s="58" t="str">
        <f>"OutputValues_"&amp;$N$4</f>
        <v>OutputValues_1</v>
      </c>
      <c r="O5" s="4">
        <f ca="1">INDEX(INDIRECT($N$5),1,$Q$4)</f>
        <v>18</v>
      </c>
    </row>
    <row r="6" spans="1:52" x14ac:dyDescent="0.25">
      <c r="A6" s="67">
        <v>4</v>
      </c>
      <c r="B6" s="72">
        <v>17</v>
      </c>
      <c r="C6" s="73">
        <v>17</v>
      </c>
      <c r="D6" s="73">
        <v>17</v>
      </c>
      <c r="E6" s="73">
        <v>17</v>
      </c>
      <c r="F6" s="73">
        <v>18</v>
      </c>
      <c r="G6" s="74">
        <v>19</v>
      </c>
      <c r="K6" s="4">
        <f ca="1">INDEX(INDIRECT($J$5),$M$4,2)</f>
        <v>17</v>
      </c>
      <c r="O6" s="4">
        <f ca="1">INDEX(INDIRECT($N$5),2,$Q$4)</f>
        <v>18</v>
      </c>
    </row>
    <row r="7" spans="1:52" x14ac:dyDescent="0.25">
      <c r="A7" s="67">
        <v>5</v>
      </c>
      <c r="B7" s="72">
        <v>17</v>
      </c>
      <c r="C7" s="73">
        <v>17</v>
      </c>
      <c r="D7" s="73">
        <v>17</v>
      </c>
      <c r="E7" s="73">
        <v>17</v>
      </c>
      <c r="F7" s="73">
        <v>18</v>
      </c>
      <c r="G7" s="74">
        <v>19</v>
      </c>
      <c r="K7" s="4">
        <f ca="1">INDEX(INDIRECT($J$5),$M$4,3)</f>
        <v>17</v>
      </c>
      <c r="O7" s="4">
        <f ca="1">INDEX(INDIRECT($N$5),3,$Q$4)</f>
        <v>18</v>
      </c>
    </row>
    <row r="8" spans="1:52" x14ac:dyDescent="0.25">
      <c r="A8" s="67">
        <v>6</v>
      </c>
      <c r="B8" s="72">
        <v>18</v>
      </c>
      <c r="C8" s="73">
        <v>18</v>
      </c>
      <c r="D8" s="73">
        <v>18</v>
      </c>
      <c r="E8" s="73">
        <v>18</v>
      </c>
      <c r="F8" s="73">
        <v>19</v>
      </c>
      <c r="G8" s="74">
        <v>20</v>
      </c>
      <c r="K8" s="4">
        <f ca="1">INDEX(INDIRECT($J$5),$M$4,4)</f>
        <v>17</v>
      </c>
      <c r="O8" s="4">
        <f ca="1">INDEX(INDIRECT($N$5),4,$Q$4)</f>
        <v>19</v>
      </c>
    </row>
    <row r="9" spans="1:52" x14ac:dyDescent="0.25">
      <c r="A9" s="67">
        <v>7</v>
      </c>
      <c r="B9" s="72">
        <v>19</v>
      </c>
      <c r="C9" s="73">
        <v>19</v>
      </c>
      <c r="D9" s="73">
        <v>19</v>
      </c>
      <c r="E9" s="73">
        <v>19</v>
      </c>
      <c r="F9" s="73">
        <v>20</v>
      </c>
      <c r="G9" s="74">
        <v>21</v>
      </c>
      <c r="K9" s="4">
        <f ca="1">INDEX(INDIRECT($J$5),$M$4,5)</f>
        <v>18</v>
      </c>
      <c r="O9" s="4">
        <f ca="1">INDEX(INDIRECT($N$5),5,$Q$4)</f>
        <v>20</v>
      </c>
    </row>
    <row r="10" spans="1:52" x14ac:dyDescent="0.25">
      <c r="A10" s="67">
        <v>8</v>
      </c>
      <c r="B10" s="75">
        <v>20</v>
      </c>
      <c r="C10" s="76">
        <v>20</v>
      </c>
      <c r="D10" s="76">
        <v>20</v>
      </c>
      <c r="E10" s="76">
        <v>20</v>
      </c>
      <c r="F10" s="76">
        <v>21</v>
      </c>
      <c r="G10" s="77">
        <v>22</v>
      </c>
      <c r="K10" s="4">
        <f ca="1">INDEX(INDIRECT($J$5),$M$4,6)</f>
        <v>19</v>
      </c>
      <c r="O10" s="4">
        <f ca="1">INDEX(INDIRECT($N$5),6,$Q$4)</f>
        <v>21</v>
      </c>
    </row>
    <row r="28" spans="2:26" x14ac:dyDescent="0.25">
      <c r="B28" s="91" t="s">
        <v>171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spans="2:26" x14ac:dyDescent="0.25">
      <c r="B29" s="9" t="s">
        <v>112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2:26" x14ac:dyDescent="0.25">
      <c r="B30" s="9" t="s">
        <v>113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2:26" x14ac:dyDescent="0.25">
      <c r="B31" s="9" t="s">
        <v>114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2:26" x14ac:dyDescent="0.25">
      <c r="B32" s="9" t="s">
        <v>115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2:26" x14ac:dyDescent="0.25">
      <c r="B33" s="9" t="s">
        <v>116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2:26" x14ac:dyDescent="0.25">
      <c r="B34" s="9" t="s">
        <v>117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2:26" x14ac:dyDescent="0.25">
      <c r="B35" s="9" t="s">
        <v>118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2:26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2:26" x14ac:dyDescent="0.25">
      <c r="B37" s="9" t="s">
        <v>119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2:26" x14ac:dyDescent="0.25">
      <c r="B38" s="9" t="s">
        <v>123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2:26" x14ac:dyDescent="0.25">
      <c r="B39" s="9" t="s">
        <v>124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2:26" x14ac:dyDescent="0.25">
      <c r="B40" s="9" t="s">
        <v>174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2:26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2:26" x14ac:dyDescent="0.25">
      <c r="B42" s="9" t="s">
        <v>120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2:26" x14ac:dyDescent="0.25">
      <c r="B43" s="9" t="s">
        <v>125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2:26" x14ac:dyDescent="0.25">
      <c r="B44" s="9" t="s">
        <v>126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2:26" x14ac:dyDescent="0.25">
      <c r="B45" s="9" t="s">
        <v>121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2:26" x14ac:dyDescent="0.25">
      <c r="B46" s="9" t="s">
        <v>122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2:26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</sheetData>
  <dataValidations count="3">
    <dataValidation type="list" allowBlank="1" showInputMessage="1" showErrorMessage="1" sqref="K4 O4" xr:uid="{ABE5B098-2C76-4FB2-A518-8681460A2ACC}">
      <formula1>OutputAddresses</formula1>
    </dataValidation>
    <dataValidation type="list" allowBlank="1" showInputMessage="1" showErrorMessage="1" sqref="L4" xr:uid="{9DA329B7-E4D1-4567-A038-FCE8BBA075EB}">
      <formula1>InputValues1</formula1>
    </dataValidation>
    <dataValidation type="list" allowBlank="1" showInputMessage="1" showErrorMessage="1" sqref="P4" xr:uid="{0BFB1C61-290F-412F-8293-4DE39A41C32E}">
      <formula1>InputValues2</formula1>
    </dataValidation>
  </dataValidations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Mathematical Formulation</vt:lpstr>
      <vt:lpstr>Optimized Model</vt:lpstr>
      <vt:lpstr>OneWaySensitivity</vt:lpstr>
      <vt:lpstr>TwowaySensititvity</vt:lpstr>
      <vt:lpstr>OneWaySensitivity!ChartData</vt:lpstr>
      <vt:lpstr>TwowaySensititvity!ChartData1</vt:lpstr>
      <vt:lpstr>TwowaySensititvity!ChartData2</vt:lpstr>
      <vt:lpstr>OneWaySensitivity!InputValues</vt:lpstr>
      <vt:lpstr>TwowaySensititvity!InputValues1</vt:lpstr>
      <vt:lpstr>TwowaySensititvity!InputValues2</vt:lpstr>
      <vt:lpstr>OneWaySensitivity!OutputAddresses</vt:lpstr>
      <vt:lpstr>TwowaySensititvity!OutputAddresses</vt:lpstr>
      <vt:lpstr>OneWaySensitivity!OutputValues</vt:lpstr>
      <vt:lpstr>TwowaySensititvity!OutputValues_1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14087</cp:lastModifiedBy>
  <dcterms:created xsi:type="dcterms:W3CDTF">2020-04-17T00:04:09Z</dcterms:created>
  <dcterms:modified xsi:type="dcterms:W3CDTF">2020-05-08T17:04:58Z</dcterms:modified>
</cp:coreProperties>
</file>