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poor\Desktop\AVAD Energy Partners\"/>
    </mc:Choice>
  </mc:AlternateContent>
  <xr:revisionPtr revIDLastSave="0" documentId="13_ncr:1_{B9ED044B-C95D-4F5F-AB3E-327C60D154C7}" xr6:coauthVersionLast="45" xr6:coauthVersionMax="45" xr10:uidLastSave="{00000000-0000-0000-0000-000000000000}"/>
  <bookViews>
    <workbookView xWindow="-98" yWindow="-98" windowWidth="19396" windowHeight="10395" xr2:uid="{00000000-000D-0000-FFFF-FFFF00000000}"/>
  </bookViews>
  <sheets>
    <sheet name="Scenario 1" sheetId="2" r:id="rId1"/>
    <sheet name="Scenario 2 (MAX $20M CAPEX)" sheetId="4" r:id="rId2"/>
    <sheet name="NPV Comparison Plot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5" l="1"/>
  <c r="D3" i="5"/>
  <c r="C3" i="5"/>
  <c r="C5" i="5"/>
  <c r="C6" i="5"/>
  <c r="C7" i="5"/>
  <c r="C8" i="5"/>
  <c r="C9" i="5"/>
  <c r="C10" i="5"/>
  <c r="C11" i="5"/>
  <c r="C12" i="5"/>
  <c r="C13" i="5"/>
  <c r="C4" i="5"/>
  <c r="J14" i="2"/>
  <c r="C22" i="4"/>
  <c r="L3" i="4" s="1"/>
  <c r="O3" i="4" s="1"/>
  <c r="P3" i="4" s="1"/>
  <c r="Q3" i="4" s="1"/>
  <c r="C21" i="4"/>
  <c r="M13" i="4" s="1"/>
  <c r="K13" i="4"/>
  <c r="J13" i="4"/>
  <c r="I13" i="4"/>
  <c r="H13" i="4"/>
  <c r="N13" i="4" s="1"/>
  <c r="G13" i="4"/>
  <c r="M12" i="4"/>
  <c r="K12" i="4"/>
  <c r="J12" i="4"/>
  <c r="H12" i="4"/>
  <c r="G12" i="4"/>
  <c r="M11" i="4"/>
  <c r="K11" i="4"/>
  <c r="J11" i="4"/>
  <c r="H11" i="4"/>
  <c r="G11" i="4"/>
  <c r="I12" i="4" s="1"/>
  <c r="N12" i="4" s="1"/>
  <c r="M10" i="4"/>
  <c r="K10" i="4"/>
  <c r="J10" i="4"/>
  <c r="H10" i="4"/>
  <c r="G10" i="4"/>
  <c r="M9" i="4"/>
  <c r="K9" i="4"/>
  <c r="J9" i="4"/>
  <c r="I9" i="4"/>
  <c r="H9" i="4"/>
  <c r="N9" i="4" s="1"/>
  <c r="O9" i="4" s="1"/>
  <c r="P9" i="4" s="1"/>
  <c r="G9" i="4"/>
  <c r="M8" i="4"/>
  <c r="K8" i="4"/>
  <c r="J8" i="4"/>
  <c r="H8" i="4"/>
  <c r="G8" i="4"/>
  <c r="I8" i="4" s="1"/>
  <c r="N8" i="4" s="1"/>
  <c r="M7" i="4"/>
  <c r="K7" i="4"/>
  <c r="J7" i="4"/>
  <c r="H7" i="4"/>
  <c r="G7" i="4"/>
  <c r="I7" i="4" s="1"/>
  <c r="N7" i="4" s="1"/>
  <c r="M6" i="4"/>
  <c r="K6" i="4"/>
  <c r="J6" i="4"/>
  <c r="H6" i="4"/>
  <c r="G6" i="4"/>
  <c r="M5" i="4"/>
  <c r="K5" i="4"/>
  <c r="J5" i="4"/>
  <c r="I5" i="4"/>
  <c r="H5" i="4"/>
  <c r="N5" i="4" s="1"/>
  <c r="G5" i="4"/>
  <c r="M4" i="4"/>
  <c r="K4" i="4"/>
  <c r="J4" i="4"/>
  <c r="H4" i="4"/>
  <c r="G4" i="4"/>
  <c r="I4" i="4" s="1"/>
  <c r="N4" i="4" s="1"/>
  <c r="N3" i="4"/>
  <c r="M3" i="4"/>
  <c r="K3" i="4"/>
  <c r="J3" i="4"/>
  <c r="P3" i="2"/>
  <c r="P5" i="2"/>
  <c r="P6" i="2"/>
  <c r="P7" i="2"/>
  <c r="P8" i="2"/>
  <c r="P9" i="2"/>
  <c r="P10" i="2"/>
  <c r="P11" i="2"/>
  <c r="P12" i="2"/>
  <c r="P13" i="2"/>
  <c r="P4" i="2"/>
  <c r="O8" i="4" l="1"/>
  <c r="P8" i="4" s="1"/>
  <c r="O5" i="4"/>
  <c r="P5" i="4" s="1"/>
  <c r="O7" i="4"/>
  <c r="P7" i="4" s="1"/>
  <c r="J14" i="4"/>
  <c r="O4" i="4"/>
  <c r="P4" i="4" s="1"/>
  <c r="Q4" i="4" s="1"/>
  <c r="O12" i="4"/>
  <c r="P12" i="4" s="1"/>
  <c r="O13" i="4"/>
  <c r="P13" i="4" s="1"/>
  <c r="N10" i="4"/>
  <c r="O10" i="4" s="1"/>
  <c r="P10" i="4" s="1"/>
  <c r="N6" i="4"/>
  <c r="O6" i="4" s="1"/>
  <c r="P6" i="4" s="1"/>
  <c r="I11" i="4"/>
  <c r="N11" i="4" s="1"/>
  <c r="O11" i="4" s="1"/>
  <c r="P11" i="4" s="1"/>
  <c r="I6" i="4"/>
  <c r="I10" i="4"/>
  <c r="K5" i="2"/>
  <c r="K6" i="2"/>
  <c r="K7" i="2"/>
  <c r="K8" i="2"/>
  <c r="K9" i="2"/>
  <c r="K10" i="2"/>
  <c r="K11" i="2"/>
  <c r="K12" i="2"/>
  <c r="K13" i="2"/>
  <c r="K4" i="2"/>
  <c r="K3" i="2"/>
  <c r="Q5" i="4" l="1"/>
  <c r="D5" i="5" s="1"/>
  <c r="D4" i="5"/>
  <c r="I4" i="2"/>
  <c r="H4" i="2"/>
  <c r="N3" i="2"/>
  <c r="M3" i="2"/>
  <c r="J4" i="2"/>
  <c r="J6" i="2"/>
  <c r="J7" i="2"/>
  <c r="J8" i="2"/>
  <c r="J9" i="2"/>
  <c r="J10" i="2"/>
  <c r="J11" i="2"/>
  <c r="J12" i="2"/>
  <c r="J13" i="2"/>
  <c r="J5" i="2"/>
  <c r="N5" i="2"/>
  <c r="O5" i="2" s="1"/>
  <c r="N6" i="2"/>
  <c r="O6" i="2" s="1"/>
  <c r="N7" i="2"/>
  <c r="N8" i="2"/>
  <c r="N9" i="2"/>
  <c r="N10" i="2"/>
  <c r="N11" i="2"/>
  <c r="N12" i="2"/>
  <c r="N13" i="2"/>
  <c r="O13" i="2" s="1"/>
  <c r="M5" i="2"/>
  <c r="M6" i="2"/>
  <c r="M7" i="2"/>
  <c r="M8" i="2"/>
  <c r="M9" i="2"/>
  <c r="M10" i="2"/>
  <c r="M11" i="2"/>
  <c r="M12" i="2"/>
  <c r="M13" i="2"/>
  <c r="M4" i="2"/>
  <c r="L3" i="2"/>
  <c r="J3" i="2"/>
  <c r="C21" i="2"/>
  <c r="G5" i="2"/>
  <c r="G6" i="2"/>
  <c r="G7" i="2"/>
  <c r="G8" i="2"/>
  <c r="G9" i="2"/>
  <c r="G10" i="2"/>
  <c r="G11" i="2"/>
  <c r="G12" i="2"/>
  <c r="G13" i="2"/>
  <c r="G4" i="2"/>
  <c r="Q6" i="4" l="1"/>
  <c r="O11" i="2"/>
  <c r="O3" i="2"/>
  <c r="Q3" i="2" s="1"/>
  <c r="O12" i="2"/>
  <c r="O7" i="2"/>
  <c r="O10" i="2"/>
  <c r="O9" i="2"/>
  <c r="O8" i="2"/>
  <c r="N4" i="2"/>
  <c r="O4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5" i="2"/>
  <c r="I5" i="2" s="1"/>
  <c r="Q7" i="4" l="1"/>
  <c r="D6" i="5"/>
  <c r="Q4" i="2"/>
  <c r="Q5" i="2" s="1"/>
  <c r="Q6" i="2" s="1"/>
  <c r="Q7" i="2" s="1"/>
  <c r="Q8" i="2" s="1"/>
  <c r="Q9" i="2" s="1"/>
  <c r="Q10" i="2" s="1"/>
  <c r="Q11" i="2" s="1"/>
  <c r="Q12" i="2" s="1"/>
  <c r="Q13" i="2" s="1"/>
  <c r="Q8" i="4" l="1"/>
  <c r="D7" i="5"/>
  <c r="C22" i="2"/>
  <c r="Q9" i="4" l="1"/>
  <c r="D8" i="5"/>
  <c r="Q10" i="4" l="1"/>
  <c r="D9" i="5"/>
  <c r="Q11" i="4" l="1"/>
  <c r="D10" i="5"/>
  <c r="Q12" i="4" l="1"/>
  <c r="D11" i="5"/>
  <c r="Q13" i="4" l="1"/>
  <c r="D13" i="5" s="1"/>
  <c r="D12" i="5"/>
</calcChain>
</file>

<file path=xl/sharedStrings.xml><?xml version="1.0" encoding="utf-8"?>
<sst xmlns="http://schemas.openxmlformats.org/spreadsheetml/2006/main" count="68" uniqueCount="34">
  <si>
    <t>GOR</t>
  </si>
  <si>
    <t>Revenue</t>
  </si>
  <si>
    <t>Oil Net Price</t>
  </si>
  <si>
    <t>Gas Net Price</t>
  </si>
  <si>
    <t>LOE/Month</t>
  </si>
  <si>
    <t>Facility Cost</t>
  </si>
  <si>
    <t>Cumulative NPV</t>
  </si>
  <si>
    <t>Time_Years</t>
  </si>
  <si>
    <t>OilRate_BBL_Year</t>
  </si>
  <si>
    <t>Cumulative_Oil_BBL</t>
  </si>
  <si>
    <t>GasProduction_MSCF</t>
  </si>
  <si>
    <t>ECONOMIC PARAMETERS</t>
  </si>
  <si>
    <t>Drilling &amp; Comp</t>
  </si>
  <si>
    <r>
      <rPr>
        <b/>
        <sz val="11"/>
        <color theme="1"/>
        <rFont val="Calibri"/>
        <family val="2"/>
      </rPr>
      <t>Δ</t>
    </r>
    <r>
      <rPr>
        <b/>
        <sz val="11"/>
        <color theme="1"/>
        <rFont val="Calibri"/>
        <family val="2"/>
        <scheme val="minor"/>
      </rPr>
      <t>Np, BBL</t>
    </r>
  </si>
  <si>
    <r>
      <rPr>
        <b/>
        <sz val="11"/>
        <color theme="1"/>
        <rFont val="Calibri"/>
        <family val="2"/>
      </rPr>
      <t>Δ</t>
    </r>
    <r>
      <rPr>
        <b/>
        <sz val="11"/>
        <color theme="1"/>
        <rFont val="Calibri"/>
        <family val="2"/>
        <scheme val="minor"/>
      </rPr>
      <t xml:space="preserve"> Gp, MSCF</t>
    </r>
  </si>
  <si>
    <t>per BBL</t>
  </si>
  <si>
    <t>per MSCF</t>
  </si>
  <si>
    <t>per well</t>
  </si>
  <si>
    <t>Yearly</t>
  </si>
  <si>
    <t>Discount Rate</t>
  </si>
  <si>
    <t>Annualy</t>
  </si>
  <si>
    <t>One Time</t>
  </si>
  <si>
    <t>Drilling &amp; Comp Costs</t>
  </si>
  <si>
    <t>OPEX</t>
  </si>
  <si>
    <t>Net Revenue</t>
  </si>
  <si>
    <t>Present Value (PV)</t>
  </si>
  <si>
    <t>Total No of Wells</t>
  </si>
  <si>
    <t>Fracking Costs</t>
  </si>
  <si>
    <t>Fracking Cost</t>
  </si>
  <si>
    <t>Total CAPEX</t>
  </si>
  <si>
    <t>MAX CAPEX ALLOWED</t>
  </si>
  <si>
    <t>Scenario-2 Cumulative NPV</t>
  </si>
  <si>
    <t>Scenario-1 Cumulative NPV</t>
  </si>
  <si>
    <t>Time,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</si>
</sst>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4" fontId="2" fillId="0" borderId="0" xfId="1" applyFont="1"/>
    <xf numFmtId="0" fontId="0" fillId="0" borderId="0" xfId="0" applyFont="1" applyAlignment="1">
      <alignment wrapText="1"/>
    </xf>
    <xf numFmtId="44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6" xfId="0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wrapText="1"/>
    </xf>
    <xf numFmtId="164" fontId="0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0" fontId="2" fillId="0" borderId="1" xfId="1" applyNumberFormat="1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44" fontId="5" fillId="0" borderId="0" xfId="1" applyFont="1" applyFill="1" applyBorder="1"/>
    <xf numFmtId="0" fontId="5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5" fillId="0" borderId="0" xfId="0" applyFont="1" applyFill="1" applyBorder="1" applyAlignment="1">
      <alignment horizontal="center" vertical="center" wrapText="1"/>
    </xf>
    <xf numFmtId="44" fontId="5" fillId="0" borderId="0" xfId="0" applyNumberFormat="1" applyFont="1" applyFill="1" applyBorder="1"/>
    <xf numFmtId="0" fontId="5" fillId="0" borderId="0" xfId="0" applyFont="1" applyFill="1" applyBorder="1" applyAlignment="1">
      <alignment horizontal="center" vertical="center"/>
    </xf>
    <xf numFmtId="8" fontId="5" fillId="0" borderId="0" xfId="0" applyNumberFormat="1" applyFont="1" applyFill="1" applyBorder="1"/>
    <xf numFmtId="3" fontId="4" fillId="0" borderId="0" xfId="0" applyNumberFormat="1" applyFont="1" applyFill="1" applyBorder="1"/>
    <xf numFmtId="44" fontId="4" fillId="0" borderId="0" xfId="0" applyNumberFormat="1" applyFont="1" applyFill="1" applyBorder="1"/>
    <xf numFmtId="0" fontId="4" fillId="0" borderId="0" xfId="0" applyFont="1" applyFill="1" applyBorder="1" applyAlignment="1">
      <alignment wrapText="1"/>
    </xf>
    <xf numFmtId="44" fontId="4" fillId="0" borderId="0" xfId="1" applyFont="1" applyFill="1" applyBorder="1" applyAlignment="1">
      <alignment horizontal="center" vertical="center"/>
    </xf>
    <xf numFmtId="8" fontId="4" fillId="0" borderId="0" xfId="0" applyNumberFormat="1" applyFont="1" applyFill="1" applyBorder="1"/>
    <xf numFmtId="4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4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4" fontId="0" fillId="0" borderId="6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44" fontId="0" fillId="0" borderId="7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44" fontId="0" fillId="0" borderId="12" xfId="0" applyNumberFormat="1" applyBorder="1" applyAlignment="1">
      <alignment horizontal="center" vertical="center"/>
    </xf>
    <xf numFmtId="44" fontId="0" fillId="0" borderId="13" xfId="0" applyNumberForma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164" fontId="0" fillId="0" borderId="12" xfId="0" applyNumberFormat="1" applyFont="1" applyBorder="1" applyAlignment="1">
      <alignment horizontal="center" vertical="center"/>
    </xf>
    <xf numFmtId="44" fontId="0" fillId="0" borderId="12" xfId="0" applyNumberFormat="1" applyFont="1" applyBorder="1" applyAlignment="1">
      <alignment horizontal="center" vertical="center"/>
    </xf>
    <xf numFmtId="44" fontId="5" fillId="0" borderId="18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/>
    </xf>
    <xf numFmtId="164" fontId="5" fillId="0" borderId="0" xfId="1" applyNumberFormat="1" applyFont="1" applyFill="1" applyBorder="1"/>
    <xf numFmtId="0" fontId="6" fillId="0" borderId="0" xfId="0" applyFont="1" applyFill="1" applyBorder="1"/>
    <xf numFmtId="6" fontId="6" fillId="0" borderId="0" xfId="0" applyNumberFormat="1" applyFont="1" applyFill="1" applyBorder="1"/>
    <xf numFmtId="0" fontId="4" fillId="4" borderId="0" xfId="0" applyFont="1" applyFill="1"/>
    <xf numFmtId="0" fontId="0" fillId="0" borderId="19" xfId="0" applyBorder="1"/>
    <xf numFmtId="44" fontId="0" fillId="0" borderId="19" xfId="0" applyNumberFormat="1" applyBorder="1" applyAlignment="1">
      <alignment horizontal="center" vertical="center"/>
    </xf>
    <xf numFmtId="0" fontId="1" fillId="4" borderId="1" xfId="0" applyFont="1" applyFill="1" applyBorder="1"/>
    <xf numFmtId="0" fontId="6" fillId="0" borderId="1" xfId="0" applyFont="1" applyBorder="1" applyAlignment="1">
      <alignment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44" fontId="0" fillId="0" borderId="21" xfId="0" applyNumberFormat="1" applyBorder="1" applyAlignment="1">
      <alignment horizontal="center" vertical="center"/>
    </xf>
    <xf numFmtId="44" fontId="0" fillId="0" borderId="22" xfId="0" applyNumberFormat="1" applyBorder="1" applyAlignment="1">
      <alignment horizontal="center" vertical="center"/>
    </xf>
    <xf numFmtId="44" fontId="0" fillId="0" borderId="23" xfId="0" applyNumberFormat="1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164" fontId="1" fillId="4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164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6" fontId="6" fillId="0" borderId="1" xfId="0" applyNumberFormat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NPV vs Time,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'Scenario 1'!$B$3:$B$13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'Scenario 1'!$Q$3:$Q$13</c:f>
              <c:numCache>
                <c:formatCode>_("$"* #,##0.00_);_("$"* \(#,##0.00\);_("$"* "-"??_);_(@_)</c:formatCode>
                <c:ptCount val="11"/>
                <c:pt idx="0">
                  <c:v>-1842500</c:v>
                </c:pt>
                <c:pt idx="1">
                  <c:v>350007345.47854692</c:v>
                </c:pt>
                <c:pt idx="2">
                  <c:v>523992222.49399865</c:v>
                </c:pt>
                <c:pt idx="3">
                  <c:v>593653815.02620053</c:v>
                </c:pt>
                <c:pt idx="4">
                  <c:v>621501846.77437353</c:v>
                </c:pt>
                <c:pt idx="5">
                  <c:v>632348700.54951739</c:v>
                </c:pt>
                <c:pt idx="6">
                  <c:v>634571618.36656499</c:v>
                </c:pt>
                <c:pt idx="7">
                  <c:v>635819421.68657613</c:v>
                </c:pt>
                <c:pt idx="8">
                  <c:v>636622739.32539928</c:v>
                </c:pt>
                <c:pt idx="9">
                  <c:v>636945556.1240859</c:v>
                </c:pt>
                <c:pt idx="10">
                  <c:v>637072727.97257209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A7-406B-BB28-7A2F8112B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567024"/>
        <c:axId val="537567344"/>
      </c:scatterChart>
      <c:valAx>
        <c:axId val="53756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Years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67344"/>
        <c:crosses val="autoZero"/>
        <c:crossBetween val="midCat"/>
      </c:valAx>
      <c:valAx>
        <c:axId val="53756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6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NPV vs Time,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'Scenario 2 (MAX $20M CAPEX)'!$B$3:$B$13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'Scenario 2 (MAX $20M CAPEX)'!$Q$3:$Q$13</c:f>
              <c:numCache>
                <c:formatCode>_("$"* #,##0.00_);_("$"* \(#,##0.00\);_("$"* "-"??_);_(@_)</c:formatCode>
                <c:ptCount val="11"/>
                <c:pt idx="0">
                  <c:v>-1842500</c:v>
                </c:pt>
                <c:pt idx="1">
                  <c:v>350007345.47854692</c:v>
                </c:pt>
                <c:pt idx="2">
                  <c:v>523992222.49399865</c:v>
                </c:pt>
                <c:pt idx="3">
                  <c:v>595172912.24842286</c:v>
                </c:pt>
                <c:pt idx="4">
                  <c:v>623020943.99659586</c:v>
                </c:pt>
                <c:pt idx="5">
                  <c:v>634922726.39828289</c:v>
                </c:pt>
                <c:pt idx="6">
                  <c:v>638024751.40411651</c:v>
                </c:pt>
                <c:pt idx="7">
                  <c:v>640005144.04811597</c:v>
                </c:pt>
                <c:pt idx="8">
                  <c:v>640808461.68693912</c:v>
                </c:pt>
                <c:pt idx="9">
                  <c:v>640113793.31341982</c:v>
                </c:pt>
                <c:pt idx="10">
                  <c:v>640240965.161906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3B-4CA9-943D-ABA72A6CE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567024"/>
        <c:axId val="537567344"/>
      </c:scatterChart>
      <c:valAx>
        <c:axId val="53756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Years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67344"/>
        <c:crosses val="autoZero"/>
        <c:crossBetween val="midCat"/>
      </c:valAx>
      <c:valAx>
        <c:axId val="53756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6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Scenario-1 NPV vs Time, years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'NPV Comparison Plot'!$B$3:$B$13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'NPV Comparison Plot'!$C$3:$C$13</c:f>
              <c:numCache>
                <c:formatCode>_("$"* #,##0.00_);_("$"* \(#,##0.00\);_("$"* "-"??_);_(@_)</c:formatCode>
                <c:ptCount val="11"/>
                <c:pt idx="0">
                  <c:v>-1842500</c:v>
                </c:pt>
                <c:pt idx="1">
                  <c:v>350007345.47854692</c:v>
                </c:pt>
                <c:pt idx="2">
                  <c:v>523992222.49399865</c:v>
                </c:pt>
                <c:pt idx="3">
                  <c:v>593653815.02620053</c:v>
                </c:pt>
                <c:pt idx="4">
                  <c:v>621501846.77437353</c:v>
                </c:pt>
                <c:pt idx="5">
                  <c:v>632348700.54951739</c:v>
                </c:pt>
                <c:pt idx="6">
                  <c:v>634571618.36656499</c:v>
                </c:pt>
                <c:pt idx="7">
                  <c:v>635819421.68657613</c:v>
                </c:pt>
                <c:pt idx="8">
                  <c:v>636622739.32539928</c:v>
                </c:pt>
                <c:pt idx="9">
                  <c:v>636945556.1240859</c:v>
                </c:pt>
                <c:pt idx="10">
                  <c:v>637072727.97257209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DD-4059-A975-6DB4315B7FEA}"/>
            </c:ext>
          </c:extLst>
        </c:ser>
        <c:ser>
          <c:idx val="1"/>
          <c:order val="1"/>
          <c:tx>
            <c:v>Scenario-2 NPV vs Time, years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'NPV Comparison Plot'!$B$3:$B$13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'NPV Comparison Plot'!$D$3:$D$13</c:f>
              <c:numCache>
                <c:formatCode>_("$"* #,##0.00_);_("$"* \(#,##0.00\);_("$"* "-"??_);_(@_)</c:formatCode>
                <c:ptCount val="11"/>
                <c:pt idx="0">
                  <c:v>-1842500</c:v>
                </c:pt>
                <c:pt idx="1">
                  <c:v>350007345.47854692</c:v>
                </c:pt>
                <c:pt idx="2">
                  <c:v>523992222.49399865</c:v>
                </c:pt>
                <c:pt idx="3">
                  <c:v>595172912.24842286</c:v>
                </c:pt>
                <c:pt idx="4">
                  <c:v>623020943.99659586</c:v>
                </c:pt>
                <c:pt idx="5">
                  <c:v>634922726.39828289</c:v>
                </c:pt>
                <c:pt idx="6">
                  <c:v>638024751.40411651</c:v>
                </c:pt>
                <c:pt idx="7">
                  <c:v>640005144.04811597</c:v>
                </c:pt>
                <c:pt idx="8">
                  <c:v>640808461.68693912</c:v>
                </c:pt>
                <c:pt idx="9">
                  <c:v>640113793.31341982</c:v>
                </c:pt>
                <c:pt idx="10">
                  <c:v>640240965.161906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DD-4059-A975-6DB4315B7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831312"/>
        <c:axId val="646828752"/>
      </c:scatterChart>
      <c:valAx>
        <c:axId val="64683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828752"/>
        <c:crosses val="autoZero"/>
        <c:crossBetween val="midCat"/>
      </c:valAx>
      <c:valAx>
        <c:axId val="64682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83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764264</xdr:colOff>
      <xdr:row>15</xdr:row>
      <xdr:rowOff>8499</xdr:rowOff>
    </xdr:from>
    <xdr:to>
      <xdr:col>13</xdr:col>
      <xdr:colOff>1038960</xdr:colOff>
      <xdr:row>36</xdr:row>
      <xdr:rowOff>20408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77FEB1-7C1D-4418-AE49-9A969006A6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264202</xdr:colOff>
      <xdr:row>18</xdr:row>
      <xdr:rowOff>103749</xdr:rowOff>
    </xdr:from>
    <xdr:to>
      <xdr:col>14</xdr:col>
      <xdr:colOff>269023</xdr:colOff>
      <xdr:row>40</xdr:row>
      <xdr:rowOff>115658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CDC354-07BA-43F2-AAE0-B9F004BF46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573879</xdr:colOff>
      <xdr:row>1</xdr:row>
      <xdr:rowOff>54767</xdr:rowOff>
    </xdr:from>
    <xdr:to>
      <xdr:col>13</xdr:col>
      <xdr:colOff>314324</xdr:colOff>
      <xdr:row>17</xdr:row>
      <xdr:rowOff>33336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A072CF-F69B-4B91-B074-C39DF5E033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8EE68-2E81-43DF-8CFA-694B0A0DDAC0}">
  <dimension ref="A1:AI66"/>
  <sheetViews>
    <sheetView tabSelected="1" zoomScale="60" zoomScaleNormal="60" workbookViewId="0">
      <selection activeCell="D27" sqref="D27"/>
    </sheetView>
  </sheetViews>
  <sheetFormatPr defaultRowHeight="14.25" x14ac:dyDescent="0.45"/>
  <cols>
    <col min="2" max="2" width="18.86328125" bestFit="1" customWidth="1"/>
    <col min="3" max="3" width="18.86328125" customWidth="1"/>
    <col min="4" max="6" width="12.33203125" bestFit="1" customWidth="1"/>
    <col min="7" max="7" width="12.33203125" customWidth="1"/>
    <col min="8" max="8" width="12.33203125" bestFit="1" customWidth="1"/>
    <col min="9" max="9" width="14" bestFit="1" customWidth="1"/>
    <col min="10" max="10" width="18.73046875" bestFit="1" customWidth="1"/>
    <col min="11" max="11" width="18.73046875" customWidth="1"/>
    <col min="12" max="12" width="14" bestFit="1" customWidth="1"/>
    <col min="13" max="13" width="13.59765625" bestFit="1" customWidth="1"/>
    <col min="14" max="15" width="16.06640625" bestFit="1" customWidth="1"/>
    <col min="16" max="16" width="16.33203125" bestFit="1" customWidth="1"/>
    <col min="17" max="17" width="16.06640625" bestFit="1" customWidth="1"/>
    <col min="18" max="18" width="11" customWidth="1"/>
    <col min="19" max="20" width="15.59765625" bestFit="1" customWidth="1"/>
    <col min="23" max="23" width="15.33203125" bestFit="1" customWidth="1"/>
  </cols>
  <sheetData>
    <row r="1" spans="2:21" ht="14.65" thickBot="1" x14ac:dyDescent="0.5"/>
    <row r="2" spans="2:21" s="2" customFormat="1" ht="28.9" thickBot="1" x14ac:dyDescent="0.5">
      <c r="B2" s="48" t="s">
        <v>7</v>
      </c>
      <c r="C2" s="49" t="s">
        <v>26</v>
      </c>
      <c r="D2" s="49" t="s">
        <v>8</v>
      </c>
      <c r="E2" s="49" t="s">
        <v>9</v>
      </c>
      <c r="F2" s="49" t="s">
        <v>10</v>
      </c>
      <c r="G2" s="49" t="s">
        <v>0</v>
      </c>
      <c r="H2" s="50" t="s">
        <v>13</v>
      </c>
      <c r="I2" s="50" t="s">
        <v>14</v>
      </c>
      <c r="J2" s="51" t="s">
        <v>22</v>
      </c>
      <c r="K2" s="51" t="s">
        <v>27</v>
      </c>
      <c r="L2" s="51" t="s">
        <v>5</v>
      </c>
      <c r="M2" s="51" t="s">
        <v>23</v>
      </c>
      <c r="N2" s="51" t="s">
        <v>1</v>
      </c>
      <c r="O2" s="51" t="s">
        <v>24</v>
      </c>
      <c r="P2" s="51" t="s">
        <v>25</v>
      </c>
      <c r="Q2" s="52" t="s">
        <v>6</v>
      </c>
      <c r="R2" s="10"/>
      <c r="S2" s="10"/>
      <c r="T2" s="10"/>
      <c r="U2" s="11"/>
    </row>
    <row r="3" spans="2:21" s="61" customFormat="1" x14ac:dyDescent="0.45">
      <c r="B3" s="53">
        <v>0</v>
      </c>
      <c r="C3" s="54">
        <v>1</v>
      </c>
      <c r="D3" s="54">
        <v>0</v>
      </c>
      <c r="E3" s="54">
        <v>0</v>
      </c>
      <c r="F3" s="54">
        <v>0</v>
      </c>
      <c r="G3" s="54">
        <v>0</v>
      </c>
      <c r="H3" s="55">
        <v>0</v>
      </c>
      <c r="I3" s="55">
        <v>0</v>
      </c>
      <c r="J3" s="56">
        <f>$C$19</f>
        <v>2325000</v>
      </c>
      <c r="K3" s="56">
        <f>$C$20</f>
        <v>300000</v>
      </c>
      <c r="L3" s="56">
        <f>$C$22</f>
        <v>1000000</v>
      </c>
      <c r="M3" s="56">
        <f>$C$21</f>
        <v>60000</v>
      </c>
      <c r="N3" s="57">
        <f>(H3*$C$17)+(I3*$C$18)</f>
        <v>0</v>
      </c>
      <c r="O3" s="57">
        <f>N3-(J3+K3+L3+M3)</f>
        <v>-3685000</v>
      </c>
      <c r="P3" s="57">
        <f>O3/((1+($C$23/100)^B3))</f>
        <v>-1842500</v>
      </c>
      <c r="Q3" s="58">
        <f>P3</f>
        <v>-1842500</v>
      </c>
      <c r="R3" s="59"/>
      <c r="S3" s="59"/>
      <c r="T3" s="59"/>
      <c r="U3" s="60"/>
    </row>
    <row r="4" spans="2:21" x14ac:dyDescent="0.45">
      <c r="B4" s="43">
        <v>1</v>
      </c>
      <c r="C4" s="44">
        <v>2</v>
      </c>
      <c r="D4" s="44">
        <v>18647.092170348951</v>
      </c>
      <c r="E4" s="44">
        <v>8797201.1299017873</v>
      </c>
      <c r="F4" s="44">
        <v>55941.276511046854</v>
      </c>
      <c r="G4" s="44">
        <f>F4/D4</f>
        <v>3</v>
      </c>
      <c r="H4" s="44">
        <f>E4-E3</f>
        <v>8797201.1299017873</v>
      </c>
      <c r="I4" s="7">
        <f>(G4+G3/2)*H4</f>
        <v>26391603.38970536</v>
      </c>
      <c r="J4" s="35">
        <f>IF(C4-C3=0,0,(C4-C3)*$C$19)</f>
        <v>2325000</v>
      </c>
      <c r="K4" s="35">
        <f>IF(C4-C3=0,0,(C4-C3)*$C$20)</f>
        <v>300000</v>
      </c>
      <c r="L4" s="35">
        <v>0</v>
      </c>
      <c r="M4" s="45">
        <f>$C$21</f>
        <v>60000</v>
      </c>
      <c r="N4" s="46">
        <f>(H4*$C$17)+(I4*$C$18)</f>
        <v>424904814.5742563</v>
      </c>
      <c r="O4" s="57">
        <f t="shared" ref="O4:O13" si="0">N4-(J4+K4+L4+M4)</f>
        <v>422219814.5742563</v>
      </c>
      <c r="P4" s="46">
        <f>O4/((1+($C$23/100))^B4)</f>
        <v>351849845.47854692</v>
      </c>
      <c r="Q4" s="47">
        <f>P4+Q3</f>
        <v>350007345.47854692</v>
      </c>
    </row>
    <row r="5" spans="2:21" x14ac:dyDescent="0.45">
      <c r="B5" s="36">
        <v>2</v>
      </c>
      <c r="C5" s="8">
        <v>2</v>
      </c>
      <c r="D5" s="8">
        <v>9156.9503569771314</v>
      </c>
      <c r="E5" s="8">
        <v>13667914.88893484</v>
      </c>
      <c r="F5" s="8">
        <v>27470.851070931389</v>
      </c>
      <c r="G5" s="8">
        <f t="shared" ref="G5:G13" si="1">F5/D5</f>
        <v>2.9999999999999996</v>
      </c>
      <c r="H5" s="8">
        <f>E5-E4</f>
        <v>4870713.7590330523</v>
      </c>
      <c r="I5" s="7">
        <f>(G5+G4/2)*H5</f>
        <v>21918211.915648736</v>
      </c>
      <c r="J5" s="35">
        <f>IF(C5-C4=0,0,(C5-C4)*$C$19)</f>
        <v>0</v>
      </c>
      <c r="K5" s="35">
        <f t="shared" ref="K5:K13" si="2">IF(C5-C4=0,0,(C5-C4)*$C$20)</f>
        <v>0</v>
      </c>
      <c r="L5" s="35">
        <v>0</v>
      </c>
      <c r="M5" s="18">
        <f t="shared" ref="M5:M13" si="3">$C$21</f>
        <v>60000</v>
      </c>
      <c r="N5" s="35">
        <f t="shared" ref="N5:N13" si="4">(H5*$C$17)+(I5*$C$18)</f>
        <v>250598222.90225053</v>
      </c>
      <c r="O5" s="57">
        <f t="shared" si="0"/>
        <v>250538222.90225053</v>
      </c>
      <c r="P5" s="46">
        <f t="shared" ref="P5:P13" si="5">O5/((1+($C$23/100))^B5)</f>
        <v>173984877.01545176</v>
      </c>
      <c r="Q5" s="37">
        <f>P5+Q4</f>
        <v>523992222.49399865</v>
      </c>
    </row>
    <row r="6" spans="2:21" x14ac:dyDescent="0.45">
      <c r="B6" s="36">
        <v>3</v>
      </c>
      <c r="C6" s="8">
        <v>3</v>
      </c>
      <c r="D6" s="8">
        <v>4496.6657039146558</v>
      </c>
      <c r="E6" s="8">
        <v>16059756.1308327</v>
      </c>
      <c r="F6" s="8">
        <v>13489.997111743971</v>
      </c>
      <c r="G6" s="8">
        <f t="shared" si="1"/>
        <v>3.0000000000000009</v>
      </c>
      <c r="H6" s="8">
        <f t="shared" ref="H6:H13" si="6">E6-E5</f>
        <v>2391841.2418978605</v>
      </c>
      <c r="I6" s="7">
        <f t="shared" ref="I6:I13" si="7">(G6+G5/2)*H6</f>
        <v>10763285.588540375</v>
      </c>
      <c r="J6" s="35">
        <f t="shared" ref="J6:J13" si="8">IF(C6-C5=0,0,(C6-C5)*$C$19)</f>
        <v>2325000</v>
      </c>
      <c r="K6" s="35">
        <f t="shared" si="2"/>
        <v>300000</v>
      </c>
      <c r="L6" s="35">
        <v>0</v>
      </c>
      <c r="M6" s="18">
        <f t="shared" si="3"/>
        <v>60000</v>
      </c>
      <c r="N6" s="35">
        <f t="shared" si="4"/>
        <v>123060231.89564493</v>
      </c>
      <c r="O6" s="57">
        <f t="shared" si="0"/>
        <v>120375231.89564493</v>
      </c>
      <c r="P6" s="46">
        <f t="shared" si="5"/>
        <v>69661592.532201931</v>
      </c>
      <c r="Q6" s="37">
        <f t="shared" ref="Q6:Q13" si="9">P6+Q5</f>
        <v>593653815.02620053</v>
      </c>
    </row>
    <row r="7" spans="2:21" x14ac:dyDescent="0.45">
      <c r="B7" s="36">
        <v>4</v>
      </c>
      <c r="C7" s="8">
        <v>4</v>
      </c>
      <c r="D7" s="8">
        <v>2208.15901195267</v>
      </c>
      <c r="E7" s="8">
        <v>17234307.707761981</v>
      </c>
      <c r="F7" s="8">
        <v>6624.4770358580117</v>
      </c>
      <c r="G7" s="8">
        <f t="shared" si="1"/>
        <v>3.0000000000000009</v>
      </c>
      <c r="H7" s="8">
        <f t="shared" si="6"/>
        <v>1174551.5769292805</v>
      </c>
      <c r="I7" s="7">
        <f t="shared" si="7"/>
        <v>5285482.0961817643</v>
      </c>
      <c r="J7" s="35">
        <f t="shared" si="8"/>
        <v>2325000</v>
      </c>
      <c r="K7" s="35">
        <f t="shared" si="2"/>
        <v>300000</v>
      </c>
      <c r="L7" s="35">
        <v>0</v>
      </c>
      <c r="M7" s="18">
        <f t="shared" si="3"/>
        <v>60000</v>
      </c>
      <c r="N7" s="35">
        <f t="shared" si="4"/>
        <v>60430678.633011483</v>
      </c>
      <c r="O7" s="57">
        <f t="shared" si="0"/>
        <v>57745678.633011483</v>
      </c>
      <c r="P7" s="46">
        <f t="shared" si="5"/>
        <v>27848031.748172976</v>
      </c>
      <c r="Q7" s="37">
        <f t="shared" si="9"/>
        <v>621501846.77437353</v>
      </c>
    </row>
    <row r="8" spans="2:21" x14ac:dyDescent="0.45">
      <c r="B8" s="36">
        <v>5</v>
      </c>
      <c r="C8" s="8">
        <v>5</v>
      </c>
      <c r="D8" s="8">
        <v>1084.3515046766611</v>
      </c>
      <c r="E8" s="8">
        <v>17811089.88824334</v>
      </c>
      <c r="F8" s="8">
        <v>3253.0545140299828</v>
      </c>
      <c r="G8" s="8">
        <f t="shared" si="1"/>
        <v>2.9999999999999996</v>
      </c>
      <c r="H8" s="8">
        <f t="shared" si="6"/>
        <v>576782.18048135936</v>
      </c>
      <c r="I8" s="7">
        <f t="shared" si="7"/>
        <v>2595519.8121661171</v>
      </c>
      <c r="J8" s="35">
        <f t="shared" si="8"/>
        <v>2325000</v>
      </c>
      <c r="K8" s="35">
        <f t="shared" si="2"/>
        <v>300000</v>
      </c>
      <c r="L8" s="35">
        <v>0</v>
      </c>
      <c r="M8" s="18">
        <f t="shared" si="3"/>
        <v>60000</v>
      </c>
      <c r="N8" s="35">
        <f t="shared" si="4"/>
        <v>29675443.185765941</v>
      </c>
      <c r="O8" s="57">
        <f t="shared" si="0"/>
        <v>26990443.185765941</v>
      </c>
      <c r="P8" s="46">
        <f t="shared" si="5"/>
        <v>10846853.775143849</v>
      </c>
      <c r="Q8" s="37">
        <f t="shared" si="9"/>
        <v>632348700.54951739</v>
      </c>
    </row>
    <row r="9" spans="2:21" x14ac:dyDescent="0.45">
      <c r="B9" s="36">
        <v>6</v>
      </c>
      <c r="C9" s="8">
        <v>8</v>
      </c>
      <c r="D9" s="8">
        <v>532.4880044099566</v>
      </c>
      <c r="E9" s="8">
        <v>18094327.92585304</v>
      </c>
      <c r="F9" s="8">
        <v>1597.46401322987</v>
      </c>
      <c r="G9" s="8">
        <f t="shared" si="1"/>
        <v>3.0000000000000004</v>
      </c>
      <c r="H9" s="8">
        <f t="shared" si="6"/>
        <v>283238.03760970011</v>
      </c>
      <c r="I9" s="7">
        <f t="shared" si="7"/>
        <v>1274571.1692436505</v>
      </c>
      <c r="J9" s="35">
        <f t="shared" si="8"/>
        <v>6975000</v>
      </c>
      <c r="K9" s="35">
        <f t="shared" si="2"/>
        <v>900000</v>
      </c>
      <c r="L9" s="35">
        <v>0</v>
      </c>
      <c r="M9" s="18">
        <f t="shared" si="3"/>
        <v>60000</v>
      </c>
      <c r="N9" s="35">
        <f t="shared" si="4"/>
        <v>14572597.03501907</v>
      </c>
      <c r="O9" s="57">
        <f t="shared" si="0"/>
        <v>6637597.0350190699</v>
      </c>
      <c r="P9" s="46">
        <f t="shared" si="5"/>
        <v>2222917.8170476034</v>
      </c>
      <c r="Q9" s="37">
        <f t="shared" si="9"/>
        <v>634571618.36656499</v>
      </c>
    </row>
    <row r="10" spans="2:21" x14ac:dyDescent="0.45">
      <c r="B10" s="36">
        <v>7</v>
      </c>
      <c r="C10" s="8">
        <v>9</v>
      </c>
      <c r="D10" s="8">
        <v>261.4866799350703</v>
      </c>
      <c r="E10" s="8">
        <v>18233416.456434969</v>
      </c>
      <c r="F10" s="8">
        <v>784.46003980521095</v>
      </c>
      <c r="G10" s="8">
        <f t="shared" si="1"/>
        <v>3</v>
      </c>
      <c r="H10" s="8">
        <f t="shared" si="6"/>
        <v>139088.53058192879</v>
      </c>
      <c r="I10" s="7">
        <f t="shared" si="7"/>
        <v>625898.38761867955</v>
      </c>
      <c r="J10" s="35">
        <f t="shared" si="8"/>
        <v>2325000</v>
      </c>
      <c r="K10" s="35">
        <f t="shared" si="2"/>
        <v>300000</v>
      </c>
      <c r="L10" s="35">
        <v>0</v>
      </c>
      <c r="M10" s="18">
        <f t="shared" si="3"/>
        <v>60000</v>
      </c>
      <c r="N10" s="35">
        <f t="shared" si="4"/>
        <v>7156104.8984402362</v>
      </c>
      <c r="O10" s="57">
        <f t="shared" si="0"/>
        <v>4471104.8984402362</v>
      </c>
      <c r="P10" s="46">
        <f t="shared" si="5"/>
        <v>1247803.3200111578</v>
      </c>
      <c r="Q10" s="37">
        <f t="shared" si="9"/>
        <v>635819421.68657613</v>
      </c>
    </row>
    <row r="11" spans="2:21" x14ac:dyDescent="0.45">
      <c r="B11" s="36">
        <v>8</v>
      </c>
      <c r="C11" s="8">
        <v>9</v>
      </c>
      <c r="D11" s="8">
        <v>128.4071814147847</v>
      </c>
      <c r="E11" s="8">
        <v>18301718.085350011</v>
      </c>
      <c r="F11" s="8">
        <v>385.22154424435399</v>
      </c>
      <c r="G11" s="8">
        <f t="shared" si="1"/>
        <v>2.9999999999999991</v>
      </c>
      <c r="H11" s="8">
        <f t="shared" si="6"/>
        <v>68301.628915041685</v>
      </c>
      <c r="I11" s="7">
        <f t="shared" si="7"/>
        <v>307357.33011768752</v>
      </c>
      <c r="J11" s="35">
        <f t="shared" si="8"/>
        <v>0</v>
      </c>
      <c r="K11" s="35">
        <f t="shared" si="2"/>
        <v>0</v>
      </c>
      <c r="L11" s="35">
        <v>0</v>
      </c>
      <c r="M11" s="18">
        <f t="shared" si="3"/>
        <v>60000</v>
      </c>
      <c r="N11" s="35">
        <f t="shared" si="4"/>
        <v>3514118.8076788946</v>
      </c>
      <c r="O11" s="57">
        <f t="shared" si="0"/>
        <v>3454118.8076788946</v>
      </c>
      <c r="P11" s="46">
        <f t="shared" si="5"/>
        <v>803317.63882314076</v>
      </c>
      <c r="Q11" s="37">
        <f t="shared" si="9"/>
        <v>636622739.32539928</v>
      </c>
    </row>
    <row r="12" spans="2:21" x14ac:dyDescent="0.45">
      <c r="B12" s="36">
        <v>9</v>
      </c>
      <c r="C12" s="8">
        <v>9</v>
      </c>
      <c r="D12" s="8">
        <v>63.056382998107743</v>
      </c>
      <c r="E12" s="8">
        <v>18335258.683506649</v>
      </c>
      <c r="F12" s="8">
        <v>189.16914899432319</v>
      </c>
      <c r="G12" s="8">
        <f t="shared" si="1"/>
        <v>2.9999999999999996</v>
      </c>
      <c r="H12" s="8">
        <f t="shared" si="6"/>
        <v>33540.598156638443</v>
      </c>
      <c r="I12" s="7">
        <f t="shared" si="7"/>
        <v>150932.69170487297</v>
      </c>
      <c r="J12" s="35">
        <f t="shared" si="8"/>
        <v>0</v>
      </c>
      <c r="K12" s="35">
        <f t="shared" si="2"/>
        <v>0</v>
      </c>
      <c r="L12" s="35">
        <v>0</v>
      </c>
      <c r="M12" s="18">
        <f t="shared" si="3"/>
        <v>60000</v>
      </c>
      <c r="N12" s="35">
        <f t="shared" si="4"/>
        <v>1725663.7751590479</v>
      </c>
      <c r="O12" s="57">
        <f t="shared" si="0"/>
        <v>1665663.7751590479</v>
      </c>
      <c r="P12" s="46">
        <f t="shared" si="5"/>
        <v>322816.79868667561</v>
      </c>
      <c r="Q12" s="37">
        <f t="shared" si="9"/>
        <v>636945556.1240859</v>
      </c>
    </row>
    <row r="13" spans="2:21" ht="14.65" thickBot="1" x14ac:dyDescent="0.5">
      <c r="B13" s="38">
        <v>10</v>
      </c>
      <c r="C13" s="39">
        <v>9</v>
      </c>
      <c r="D13" s="39">
        <v>30.964836958458822</v>
      </c>
      <c r="E13" s="39">
        <v>18351729.326192278</v>
      </c>
      <c r="F13" s="39">
        <v>92.894510875376469</v>
      </c>
      <c r="G13" s="39">
        <f t="shared" si="1"/>
        <v>3</v>
      </c>
      <c r="H13" s="39">
        <f t="shared" si="6"/>
        <v>16470.642685629427</v>
      </c>
      <c r="I13" s="9">
        <f t="shared" si="7"/>
        <v>74117.892085332423</v>
      </c>
      <c r="J13" s="40">
        <f t="shared" si="8"/>
        <v>0</v>
      </c>
      <c r="K13" s="35">
        <f t="shared" si="2"/>
        <v>0</v>
      </c>
      <c r="L13" s="40">
        <v>0</v>
      </c>
      <c r="M13" s="41">
        <f t="shared" si="3"/>
        <v>60000</v>
      </c>
      <c r="N13" s="40">
        <f t="shared" si="4"/>
        <v>847414.56617563404</v>
      </c>
      <c r="O13" s="57">
        <f t="shared" si="0"/>
        <v>787414.56617563404</v>
      </c>
      <c r="P13" s="46">
        <f t="shared" si="5"/>
        <v>127171.84848615079</v>
      </c>
      <c r="Q13" s="42">
        <f t="shared" si="9"/>
        <v>637072727.97257209</v>
      </c>
    </row>
    <row r="14" spans="2:21" x14ac:dyDescent="0.45">
      <c r="I14" s="66" t="s">
        <v>29</v>
      </c>
      <c r="J14" s="81">
        <f>SUM(J3:J13,K3:K13,L3:L13)</f>
        <v>24625000</v>
      </c>
      <c r="K14" s="82"/>
      <c r="L14" s="82"/>
    </row>
    <row r="16" spans="2:21" ht="28.5" customHeight="1" x14ac:dyDescent="0.45">
      <c r="B16" s="78" t="s">
        <v>11</v>
      </c>
      <c r="C16" s="79"/>
      <c r="D16" s="80"/>
    </row>
    <row r="17" spans="1:35" x14ac:dyDescent="0.45">
      <c r="B17" s="1" t="s">
        <v>2</v>
      </c>
      <c r="C17" s="17">
        <v>42</v>
      </c>
      <c r="D17" s="13" t="s">
        <v>15</v>
      </c>
    </row>
    <row r="18" spans="1:35" x14ac:dyDescent="0.45">
      <c r="B18" s="1" t="s">
        <v>3</v>
      </c>
      <c r="C18" s="17">
        <v>2.1</v>
      </c>
      <c r="D18" s="13" t="s">
        <v>16</v>
      </c>
    </row>
    <row r="19" spans="1:35" x14ac:dyDescent="0.45">
      <c r="B19" s="12" t="s">
        <v>12</v>
      </c>
      <c r="C19" s="18">
        <v>2325000</v>
      </c>
      <c r="D19" s="14" t="s">
        <v>17</v>
      </c>
    </row>
    <row r="20" spans="1:35" x14ac:dyDescent="0.45">
      <c r="B20" s="12" t="s">
        <v>28</v>
      </c>
      <c r="C20" s="18">
        <v>300000</v>
      </c>
      <c r="D20" s="14" t="s">
        <v>17</v>
      </c>
    </row>
    <row r="21" spans="1:35" x14ac:dyDescent="0.45">
      <c r="B21" s="1" t="s">
        <v>4</v>
      </c>
      <c r="C21" s="19">
        <f>5000*12</f>
        <v>60000</v>
      </c>
      <c r="D21" s="15" t="s">
        <v>18</v>
      </c>
    </row>
    <row r="22" spans="1:35" x14ac:dyDescent="0.45">
      <c r="B22" s="1" t="s">
        <v>5</v>
      </c>
      <c r="C22" s="19">
        <f>1*10^6</f>
        <v>1000000</v>
      </c>
      <c r="D22" s="16" t="s">
        <v>21</v>
      </c>
    </row>
    <row r="23" spans="1:35" x14ac:dyDescent="0.45">
      <c r="B23" s="1" t="s">
        <v>19</v>
      </c>
      <c r="C23" s="20">
        <v>20</v>
      </c>
      <c r="D23" s="16" t="s">
        <v>20</v>
      </c>
    </row>
    <row r="24" spans="1:35" x14ac:dyDescent="0.45">
      <c r="B24" s="64"/>
      <c r="C24" s="65"/>
      <c r="D24" s="5"/>
    </row>
    <row r="25" spans="1:35" x14ac:dyDescent="0.45">
      <c r="A25" s="22"/>
      <c r="B25" s="21"/>
      <c r="C25" s="63"/>
      <c r="D25" s="24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</row>
    <row r="26" spans="1:35" x14ac:dyDescent="0.45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</row>
    <row r="27" spans="1:35" x14ac:dyDescent="0.45">
      <c r="A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</row>
    <row r="28" spans="1:35" x14ac:dyDescent="0.45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</row>
    <row r="29" spans="1:35" s="2" customFormat="1" x14ac:dyDescent="0.45">
      <c r="A29" s="26"/>
      <c r="B29" s="21"/>
      <c r="C29" s="62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x14ac:dyDescent="0.45">
      <c r="A30" s="22"/>
      <c r="B30" s="22"/>
      <c r="C30" s="62"/>
      <c r="D30" s="22"/>
      <c r="E30" s="22"/>
      <c r="F30" s="22"/>
      <c r="G30" s="22"/>
      <c r="H30" s="22"/>
      <c r="I30" s="27"/>
      <c r="J30" s="28"/>
      <c r="K30" s="28"/>
      <c r="L30" s="23"/>
      <c r="M30" s="27"/>
      <c r="N30" s="27"/>
      <c r="O30" s="29"/>
      <c r="P30" s="29"/>
      <c r="Q30" s="22"/>
      <c r="R30" s="21"/>
      <c r="S30" s="23"/>
      <c r="T30" s="30"/>
      <c r="U30" s="22"/>
      <c r="V30" s="22"/>
      <c r="W30" s="25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</row>
    <row r="31" spans="1:35" x14ac:dyDescent="0.45">
      <c r="A31" s="22"/>
      <c r="B31" s="22"/>
      <c r="C31" s="22"/>
      <c r="D31" s="22"/>
      <c r="E31" s="22"/>
      <c r="F31" s="22"/>
      <c r="G31" s="22"/>
      <c r="H31" s="22"/>
      <c r="I31" s="27"/>
      <c r="J31" s="22"/>
      <c r="K31" s="22"/>
      <c r="L31" s="23"/>
      <c r="M31" s="27"/>
      <c r="N31" s="27"/>
      <c r="O31" s="29"/>
      <c r="P31" s="29"/>
      <c r="Q31" s="22"/>
      <c r="R31" s="21"/>
      <c r="S31" s="23"/>
      <c r="T31" s="31"/>
      <c r="U31" s="22"/>
      <c r="V31" s="22"/>
      <c r="W31" s="25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</row>
    <row r="32" spans="1:35" x14ac:dyDescent="0.45">
      <c r="A32" s="22"/>
      <c r="B32" s="22"/>
      <c r="C32" s="22"/>
      <c r="D32" s="22"/>
      <c r="E32" s="22"/>
      <c r="F32" s="22"/>
      <c r="G32" s="22"/>
      <c r="H32" s="22"/>
      <c r="I32" s="27"/>
      <c r="J32" s="22"/>
      <c r="K32" s="22"/>
      <c r="L32" s="23"/>
      <c r="M32" s="27"/>
      <c r="N32" s="27"/>
      <c r="O32" s="29"/>
      <c r="P32" s="29"/>
      <c r="Q32" s="22"/>
      <c r="R32" s="21"/>
      <c r="S32" s="23"/>
      <c r="T32" s="25"/>
      <c r="U32" s="32"/>
      <c r="V32" s="25"/>
      <c r="W32" s="25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</row>
    <row r="33" spans="1:35" x14ac:dyDescent="0.45">
      <c r="A33" s="22"/>
      <c r="B33" s="22"/>
      <c r="C33" s="22"/>
      <c r="D33" s="22"/>
      <c r="E33" s="22"/>
      <c r="F33" s="22"/>
      <c r="G33" s="22"/>
      <c r="H33" s="22"/>
      <c r="I33" s="27"/>
      <c r="J33" s="22"/>
      <c r="K33" s="22"/>
      <c r="L33" s="23"/>
      <c r="M33" s="27"/>
      <c r="N33" s="27"/>
      <c r="O33" s="29"/>
      <c r="P33" s="29"/>
      <c r="Q33" s="22"/>
      <c r="R33" s="25"/>
      <c r="S33" s="23"/>
      <c r="T33" s="25"/>
      <c r="U33" s="25"/>
      <c r="V33" s="25"/>
      <c r="W33" s="25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</row>
    <row r="34" spans="1:35" x14ac:dyDescent="0.45">
      <c r="A34" s="22"/>
      <c r="B34" s="22"/>
      <c r="C34" s="22"/>
      <c r="D34" s="22"/>
      <c r="E34" s="22"/>
      <c r="F34" s="22"/>
      <c r="G34" s="22"/>
      <c r="H34" s="22"/>
      <c r="I34" s="27"/>
      <c r="J34" s="22"/>
      <c r="K34" s="22"/>
      <c r="L34" s="23"/>
      <c r="M34" s="27"/>
      <c r="N34" s="27"/>
      <c r="O34" s="29"/>
      <c r="P34" s="29"/>
      <c r="Q34" s="22"/>
      <c r="R34" s="21"/>
      <c r="S34" s="23"/>
      <c r="T34" s="25"/>
      <c r="U34" s="25"/>
      <c r="V34" s="25"/>
      <c r="W34" s="25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</row>
    <row r="35" spans="1:35" x14ac:dyDescent="0.45">
      <c r="A35" s="22"/>
      <c r="B35" s="22"/>
      <c r="C35" s="22"/>
      <c r="D35" s="22"/>
      <c r="E35" s="22"/>
      <c r="F35" s="22"/>
      <c r="G35" s="22"/>
      <c r="H35" s="22"/>
      <c r="I35" s="27"/>
      <c r="J35" s="22"/>
      <c r="K35" s="22"/>
      <c r="L35" s="23"/>
      <c r="M35" s="27"/>
      <c r="N35" s="27"/>
      <c r="O35" s="29"/>
      <c r="P35" s="29"/>
      <c r="Q35" s="22"/>
      <c r="R35" s="21"/>
      <c r="S35" s="22"/>
      <c r="T35" s="22"/>
      <c r="U35" s="25"/>
      <c r="V35" s="25"/>
      <c r="W35" s="25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</row>
    <row r="36" spans="1:35" x14ac:dyDescent="0.45">
      <c r="A36" s="22"/>
      <c r="B36" s="22"/>
      <c r="C36" s="22"/>
      <c r="D36" s="22"/>
      <c r="E36" s="22"/>
      <c r="F36" s="22"/>
      <c r="G36" s="22"/>
      <c r="H36" s="22"/>
      <c r="I36" s="27"/>
      <c r="J36" s="22"/>
      <c r="K36" s="22"/>
      <c r="L36" s="23"/>
      <c r="M36" s="27"/>
      <c r="N36" s="27"/>
      <c r="O36" s="29"/>
      <c r="P36" s="29"/>
      <c r="Q36" s="22"/>
      <c r="R36" s="21"/>
      <c r="S36" s="22"/>
      <c r="T36" s="22"/>
      <c r="U36" s="25"/>
      <c r="V36" s="25"/>
      <c r="W36" s="25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</row>
    <row r="37" spans="1:35" x14ac:dyDescent="0.45">
      <c r="A37" s="22"/>
      <c r="B37" s="22"/>
      <c r="C37" s="22"/>
      <c r="D37" s="22"/>
      <c r="E37" s="22"/>
      <c r="F37" s="22"/>
      <c r="G37" s="22"/>
      <c r="H37" s="22"/>
      <c r="I37" s="27"/>
      <c r="J37" s="22"/>
      <c r="K37" s="22"/>
      <c r="L37" s="23"/>
      <c r="M37" s="27"/>
      <c r="N37" s="27"/>
      <c r="O37" s="29"/>
      <c r="P37" s="29"/>
      <c r="Q37" s="22"/>
      <c r="R37" s="25"/>
      <c r="S37" s="22"/>
      <c r="T37" s="22"/>
      <c r="U37" s="25"/>
      <c r="V37" s="25"/>
      <c r="W37" s="25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</row>
    <row r="38" spans="1:35" x14ac:dyDescent="0.45">
      <c r="A38" s="22"/>
      <c r="B38" s="22"/>
      <c r="C38" s="22"/>
      <c r="D38" s="22"/>
      <c r="E38" s="22"/>
      <c r="F38" s="22"/>
      <c r="G38" s="22"/>
      <c r="H38" s="22"/>
      <c r="I38" s="27"/>
      <c r="J38" s="22"/>
      <c r="K38" s="22"/>
      <c r="L38" s="23"/>
      <c r="M38" s="27"/>
      <c r="N38" s="27"/>
      <c r="O38" s="29"/>
      <c r="P38" s="29"/>
      <c r="Q38" s="22"/>
      <c r="R38" s="22"/>
      <c r="S38" s="22"/>
      <c r="T38" s="22"/>
      <c r="U38" s="25"/>
      <c r="V38" s="25"/>
      <c r="W38" s="33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</row>
    <row r="39" spans="1:35" x14ac:dyDescent="0.45">
      <c r="A39" s="22"/>
      <c r="B39" s="22"/>
      <c r="C39" s="22"/>
      <c r="D39" s="22"/>
      <c r="E39" s="22"/>
      <c r="F39" s="22"/>
      <c r="G39" s="22"/>
      <c r="H39" s="22"/>
      <c r="I39" s="27"/>
      <c r="J39" s="22"/>
      <c r="K39" s="22"/>
      <c r="L39" s="23"/>
      <c r="M39" s="27"/>
      <c r="N39" s="27"/>
      <c r="O39" s="29"/>
      <c r="P39" s="29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</row>
    <row r="40" spans="1:35" x14ac:dyDescent="0.45">
      <c r="A40" s="22"/>
      <c r="B40" s="22"/>
      <c r="C40" s="22"/>
      <c r="D40" s="22"/>
      <c r="E40" s="22"/>
      <c r="F40" s="22"/>
      <c r="G40" s="22"/>
      <c r="H40" s="22"/>
      <c r="I40" s="27"/>
      <c r="J40" s="22"/>
      <c r="K40" s="22"/>
      <c r="L40" s="23"/>
      <c r="M40" s="27"/>
      <c r="N40" s="27"/>
      <c r="O40" s="29"/>
      <c r="P40" s="29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</row>
    <row r="41" spans="1:35" x14ac:dyDescent="0.45">
      <c r="A41" s="22"/>
      <c r="B41" s="22"/>
      <c r="C41" s="22"/>
      <c r="D41" s="22"/>
      <c r="E41" s="22"/>
      <c r="F41" s="22"/>
      <c r="G41" s="22"/>
      <c r="H41" s="22"/>
      <c r="I41" s="27"/>
      <c r="J41" s="22"/>
      <c r="K41" s="22"/>
      <c r="L41" s="23"/>
      <c r="M41" s="27"/>
      <c r="N41" s="27"/>
      <c r="O41" s="29"/>
      <c r="P41" s="29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</row>
    <row r="42" spans="1:35" x14ac:dyDescent="0.45">
      <c r="A42" s="22"/>
      <c r="B42" s="22"/>
      <c r="C42" s="22"/>
      <c r="D42" s="22"/>
      <c r="E42" s="22"/>
      <c r="F42" s="22"/>
      <c r="G42" s="22"/>
      <c r="H42" s="22"/>
      <c r="I42" s="27"/>
      <c r="J42" s="22"/>
      <c r="K42" s="22"/>
      <c r="L42" s="23"/>
      <c r="M42" s="27"/>
      <c r="N42" s="27"/>
      <c r="O42" s="29"/>
      <c r="P42" s="29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</row>
    <row r="43" spans="1:35" x14ac:dyDescent="0.45">
      <c r="A43" s="22"/>
      <c r="B43" s="22"/>
      <c r="C43" s="22"/>
      <c r="D43" s="22"/>
      <c r="E43" s="22"/>
      <c r="F43" s="22"/>
      <c r="G43" s="22"/>
      <c r="H43" s="22"/>
      <c r="I43" s="27"/>
      <c r="J43" s="22"/>
      <c r="K43" s="22"/>
      <c r="L43" s="23"/>
      <c r="M43" s="27"/>
      <c r="N43" s="27"/>
      <c r="O43" s="29"/>
      <c r="P43" s="29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</row>
    <row r="44" spans="1:35" x14ac:dyDescent="0.45">
      <c r="A44" s="22"/>
      <c r="B44" s="22"/>
      <c r="C44" s="22"/>
      <c r="D44" s="22"/>
      <c r="E44" s="22"/>
      <c r="F44" s="22"/>
      <c r="G44" s="22"/>
      <c r="H44" s="22"/>
      <c r="I44" s="23"/>
      <c r="J44" s="22"/>
      <c r="K44" s="22"/>
      <c r="L44" s="23"/>
      <c r="M44" s="27"/>
      <c r="N44" s="27"/>
      <c r="O44" s="29"/>
      <c r="P44" s="29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</row>
    <row r="45" spans="1:35" x14ac:dyDescent="0.45">
      <c r="A45" s="22"/>
      <c r="B45" s="22"/>
      <c r="C45" s="22"/>
      <c r="D45" s="22"/>
      <c r="E45" s="22"/>
      <c r="F45" s="22"/>
      <c r="G45" s="22"/>
      <c r="H45" s="22"/>
      <c r="I45" s="23"/>
      <c r="J45" s="22"/>
      <c r="K45" s="22"/>
      <c r="L45" s="23"/>
      <c r="M45" s="27"/>
      <c r="N45" s="27"/>
      <c r="O45" s="29"/>
      <c r="P45" s="29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</row>
    <row r="46" spans="1:35" x14ac:dyDescent="0.45">
      <c r="A46" s="22"/>
      <c r="B46" s="22"/>
      <c r="C46" s="22"/>
      <c r="D46" s="22"/>
      <c r="E46" s="22"/>
      <c r="F46" s="22"/>
      <c r="G46" s="22"/>
      <c r="H46" s="22"/>
      <c r="I46" s="23"/>
      <c r="J46" s="22"/>
      <c r="K46" s="22"/>
      <c r="L46" s="23"/>
      <c r="M46" s="27"/>
      <c r="N46" s="27"/>
      <c r="O46" s="29"/>
      <c r="P46" s="29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</row>
    <row r="47" spans="1:35" x14ac:dyDescent="0.45">
      <c r="A47" s="22"/>
      <c r="B47" s="22"/>
      <c r="C47" s="22"/>
      <c r="D47" s="22"/>
      <c r="E47" s="22"/>
      <c r="F47" s="22"/>
      <c r="G47" s="22"/>
      <c r="H47" s="22"/>
      <c r="I47" s="23"/>
      <c r="J47" s="22"/>
      <c r="K47" s="22"/>
      <c r="L47" s="23"/>
      <c r="M47" s="27"/>
      <c r="N47" s="27"/>
      <c r="O47" s="29"/>
      <c r="P47" s="29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</row>
    <row r="48" spans="1:35" x14ac:dyDescent="0.45">
      <c r="A48" s="22"/>
      <c r="B48" s="22"/>
      <c r="C48" s="22"/>
      <c r="D48" s="22"/>
      <c r="E48" s="22"/>
      <c r="F48" s="22"/>
      <c r="G48" s="22"/>
      <c r="H48" s="22"/>
      <c r="I48" s="23"/>
      <c r="J48" s="22"/>
      <c r="K48" s="22"/>
      <c r="L48" s="23"/>
      <c r="M48" s="27"/>
      <c r="N48" s="27"/>
      <c r="O48" s="29"/>
      <c r="P48" s="29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</row>
    <row r="49" spans="1:35" x14ac:dyDescent="0.45">
      <c r="A49" s="22"/>
      <c r="B49" s="22"/>
      <c r="C49" s="22"/>
      <c r="D49" s="22"/>
      <c r="E49" s="22"/>
      <c r="F49" s="22"/>
      <c r="G49" s="22"/>
      <c r="H49" s="22"/>
      <c r="I49" s="23"/>
      <c r="J49" s="22"/>
      <c r="K49" s="22"/>
      <c r="L49" s="23"/>
      <c r="M49" s="27"/>
      <c r="N49" s="27"/>
      <c r="O49" s="29"/>
      <c r="P49" s="29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</row>
    <row r="50" spans="1:35" x14ac:dyDescent="0.45">
      <c r="A50" s="22"/>
      <c r="B50" s="22"/>
      <c r="C50" s="22"/>
      <c r="D50" s="22"/>
      <c r="E50" s="22"/>
      <c r="F50" s="22"/>
      <c r="G50" s="22"/>
      <c r="H50" s="22"/>
      <c r="I50" s="23"/>
      <c r="J50" s="22"/>
      <c r="K50" s="22"/>
      <c r="L50" s="23"/>
      <c r="M50" s="27"/>
      <c r="N50" s="27"/>
      <c r="O50" s="29"/>
      <c r="P50" s="29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</row>
    <row r="51" spans="1:35" x14ac:dyDescent="0.45">
      <c r="A51" s="22"/>
      <c r="B51" s="22"/>
      <c r="C51" s="22"/>
      <c r="D51" s="22"/>
      <c r="E51" s="22"/>
      <c r="F51" s="22"/>
      <c r="G51" s="22"/>
      <c r="H51" s="22"/>
      <c r="I51" s="23"/>
      <c r="J51" s="22"/>
      <c r="K51" s="22"/>
      <c r="L51" s="23"/>
      <c r="M51" s="27"/>
      <c r="N51" s="27"/>
      <c r="O51" s="29"/>
      <c r="P51" s="29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</row>
    <row r="52" spans="1:35" x14ac:dyDescent="0.45">
      <c r="A52" s="22"/>
      <c r="B52" s="22"/>
      <c r="C52" s="22"/>
      <c r="D52" s="22"/>
      <c r="E52" s="22"/>
      <c r="F52" s="22"/>
      <c r="G52" s="22"/>
      <c r="H52" s="22"/>
      <c r="I52" s="23"/>
      <c r="J52" s="22"/>
      <c r="K52" s="22"/>
      <c r="L52" s="23"/>
      <c r="M52" s="27"/>
      <c r="N52" s="27"/>
      <c r="O52" s="29"/>
      <c r="P52" s="29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</row>
    <row r="53" spans="1:35" x14ac:dyDescent="0.45">
      <c r="A53" s="22"/>
      <c r="B53" s="22"/>
      <c r="C53" s="22"/>
      <c r="D53" s="22"/>
      <c r="E53" s="22"/>
      <c r="F53" s="22"/>
      <c r="G53" s="22"/>
      <c r="H53" s="22"/>
      <c r="I53" s="23"/>
      <c r="J53" s="22"/>
      <c r="K53" s="22"/>
      <c r="L53" s="23"/>
      <c r="M53" s="27"/>
      <c r="N53" s="27"/>
      <c r="O53" s="29"/>
      <c r="P53" s="29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</row>
    <row r="54" spans="1:35" x14ac:dyDescent="0.45">
      <c r="A54" s="22"/>
      <c r="B54" s="22"/>
      <c r="C54" s="22"/>
      <c r="D54" s="22"/>
      <c r="E54" s="22"/>
      <c r="F54" s="22"/>
      <c r="G54" s="22"/>
      <c r="H54" s="22"/>
      <c r="I54" s="23"/>
      <c r="J54" s="22"/>
      <c r="K54" s="22"/>
      <c r="L54" s="23"/>
      <c r="M54" s="27"/>
      <c r="N54" s="27"/>
      <c r="O54" s="29"/>
      <c r="P54" s="29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</row>
    <row r="55" spans="1:35" x14ac:dyDescent="0.45">
      <c r="A55" s="22"/>
      <c r="B55" s="22"/>
      <c r="C55" s="22"/>
      <c r="D55" s="22"/>
      <c r="E55" s="22"/>
      <c r="F55" s="22"/>
      <c r="G55" s="22"/>
      <c r="H55" s="22"/>
      <c r="I55" s="23"/>
      <c r="J55" s="22"/>
      <c r="K55" s="22"/>
      <c r="L55" s="23"/>
      <c r="M55" s="27"/>
      <c r="N55" s="27"/>
      <c r="O55" s="29"/>
      <c r="P55" s="29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</row>
    <row r="56" spans="1:35" x14ac:dyDescent="0.45">
      <c r="A56" s="22"/>
      <c r="B56" s="22"/>
      <c r="C56" s="22"/>
      <c r="D56" s="22"/>
      <c r="E56" s="22"/>
      <c r="F56" s="22"/>
      <c r="G56" s="22"/>
      <c r="H56" s="22"/>
      <c r="I56" s="23"/>
      <c r="J56" s="22"/>
      <c r="K56" s="22"/>
      <c r="L56" s="23"/>
      <c r="M56" s="27"/>
      <c r="N56" s="27"/>
      <c r="O56" s="29"/>
      <c r="P56" s="29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</row>
    <row r="57" spans="1:35" x14ac:dyDescent="0.45">
      <c r="A57" s="22"/>
      <c r="B57" s="22"/>
      <c r="C57" s="22"/>
      <c r="D57" s="22"/>
      <c r="E57" s="22"/>
      <c r="F57" s="22"/>
      <c r="G57" s="22"/>
      <c r="H57" s="22"/>
      <c r="I57" s="23"/>
      <c r="J57" s="22"/>
      <c r="K57" s="22"/>
      <c r="L57" s="23"/>
      <c r="M57" s="27"/>
      <c r="N57" s="27"/>
      <c r="O57" s="29"/>
      <c r="P57" s="29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</row>
    <row r="58" spans="1:35" x14ac:dyDescent="0.45">
      <c r="A58" s="22"/>
      <c r="B58" s="22"/>
      <c r="C58" s="22"/>
      <c r="D58" s="22"/>
      <c r="E58" s="22"/>
      <c r="F58" s="22"/>
      <c r="G58" s="22"/>
      <c r="H58" s="22"/>
      <c r="I58" s="23"/>
      <c r="J58" s="22"/>
      <c r="K58" s="22"/>
      <c r="L58" s="23"/>
      <c r="M58" s="27"/>
      <c r="N58" s="27"/>
      <c r="O58" s="29"/>
      <c r="P58" s="29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</row>
    <row r="59" spans="1:35" x14ac:dyDescent="0.45">
      <c r="A59" s="22"/>
      <c r="B59" s="22"/>
      <c r="C59" s="22"/>
      <c r="D59" s="22"/>
      <c r="E59" s="22"/>
      <c r="F59" s="22"/>
      <c r="G59" s="22"/>
      <c r="H59" s="22"/>
      <c r="I59" s="23"/>
      <c r="J59" s="22"/>
      <c r="K59" s="22"/>
      <c r="L59" s="23"/>
      <c r="M59" s="27"/>
      <c r="N59" s="27"/>
      <c r="O59" s="29"/>
      <c r="P59" s="29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</row>
    <row r="60" spans="1:35" x14ac:dyDescent="0.45">
      <c r="A60" s="22"/>
      <c r="B60" s="22"/>
      <c r="C60" s="22"/>
      <c r="D60" s="22"/>
      <c r="E60" s="22"/>
      <c r="F60" s="22"/>
      <c r="G60" s="22"/>
      <c r="H60" s="22"/>
      <c r="I60" s="23"/>
      <c r="J60" s="22"/>
      <c r="K60" s="22"/>
      <c r="L60" s="23"/>
      <c r="M60" s="27"/>
      <c r="N60" s="27"/>
      <c r="O60" s="29"/>
      <c r="P60" s="29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</row>
    <row r="61" spans="1:35" x14ac:dyDescent="0.45">
      <c r="A61" s="22"/>
      <c r="B61" s="22"/>
      <c r="C61" s="22"/>
      <c r="D61" s="22"/>
      <c r="E61" s="22"/>
      <c r="F61" s="22"/>
      <c r="G61" s="22"/>
      <c r="H61" s="22"/>
      <c r="I61" s="23"/>
      <c r="J61" s="22"/>
      <c r="K61" s="22"/>
      <c r="L61" s="23"/>
      <c r="M61" s="27"/>
      <c r="N61" s="27"/>
      <c r="O61" s="29"/>
      <c r="P61" s="29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</row>
    <row r="62" spans="1:35" x14ac:dyDescent="0.45">
      <c r="A62" s="22"/>
      <c r="B62" s="22"/>
      <c r="C62" s="22"/>
      <c r="D62" s="22"/>
      <c r="E62" s="22"/>
      <c r="F62" s="22"/>
      <c r="G62" s="22"/>
      <c r="H62" s="22"/>
      <c r="I62" s="23"/>
      <c r="J62" s="22"/>
      <c r="K62" s="22"/>
      <c r="L62" s="23"/>
      <c r="M62" s="27"/>
      <c r="N62" s="27"/>
      <c r="O62" s="29"/>
      <c r="P62" s="29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</row>
    <row r="63" spans="1:35" x14ac:dyDescent="0.45">
      <c r="A63" s="22"/>
      <c r="B63" s="22"/>
      <c r="C63" s="22"/>
      <c r="D63" s="22"/>
      <c r="E63" s="22"/>
      <c r="F63" s="22"/>
      <c r="G63" s="22"/>
      <c r="H63" s="22"/>
      <c r="I63" s="27"/>
      <c r="J63" s="22"/>
      <c r="K63" s="22"/>
      <c r="L63" s="27"/>
      <c r="M63" s="22"/>
      <c r="N63" s="25"/>
      <c r="O63" s="34"/>
      <c r="P63" s="22"/>
      <c r="Q63" s="22"/>
      <c r="R63" s="22"/>
      <c r="S63" s="22"/>
      <c r="T63" s="27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</row>
    <row r="64" spans="1:35" x14ac:dyDescent="0.4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31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</row>
    <row r="65" spans="1:35" x14ac:dyDescent="0.4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</row>
    <row r="66" spans="1:35" x14ac:dyDescent="0.45">
      <c r="O66" s="6"/>
    </row>
  </sheetData>
  <mergeCells count="2">
    <mergeCell ref="B16:D16"/>
    <mergeCell ref="J14:L1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B71FD-E268-4F87-A563-B47FF1E12158}">
  <dimension ref="A1:AI66"/>
  <sheetViews>
    <sheetView zoomScale="60" zoomScaleNormal="60" workbookViewId="0">
      <selection activeCell="C27" sqref="C27"/>
    </sheetView>
  </sheetViews>
  <sheetFormatPr defaultRowHeight="14.25" x14ac:dyDescent="0.45"/>
  <cols>
    <col min="2" max="2" width="18.86328125" bestFit="1" customWidth="1"/>
    <col min="3" max="3" width="18.86328125" customWidth="1"/>
    <col min="4" max="6" width="12.33203125" bestFit="1" customWidth="1"/>
    <col min="7" max="7" width="12.33203125" customWidth="1"/>
    <col min="8" max="8" width="12.33203125" bestFit="1" customWidth="1"/>
    <col min="9" max="9" width="14" bestFit="1" customWidth="1"/>
    <col min="10" max="10" width="18.73046875" bestFit="1" customWidth="1"/>
    <col min="11" max="11" width="18.73046875" customWidth="1"/>
    <col min="12" max="12" width="14" bestFit="1" customWidth="1"/>
    <col min="13" max="13" width="13.59765625" bestFit="1" customWidth="1"/>
    <col min="14" max="15" width="16.06640625" bestFit="1" customWidth="1"/>
    <col min="16" max="16" width="16.33203125" bestFit="1" customWidth="1"/>
    <col min="17" max="17" width="16.06640625" bestFit="1" customWidth="1"/>
    <col min="18" max="18" width="11" customWidth="1"/>
    <col min="19" max="20" width="15.59765625" bestFit="1" customWidth="1"/>
    <col min="23" max="23" width="15.33203125" bestFit="1" customWidth="1"/>
  </cols>
  <sheetData>
    <row r="1" spans="2:21" ht="14.65" thickBot="1" x14ac:dyDescent="0.5"/>
    <row r="2" spans="2:21" s="2" customFormat="1" ht="28.9" thickBot="1" x14ac:dyDescent="0.5">
      <c r="B2" s="48" t="s">
        <v>7</v>
      </c>
      <c r="C2" s="49" t="s">
        <v>26</v>
      </c>
      <c r="D2" s="49" t="s">
        <v>8</v>
      </c>
      <c r="E2" s="49" t="s">
        <v>9</v>
      </c>
      <c r="F2" s="49" t="s">
        <v>10</v>
      </c>
      <c r="G2" s="49" t="s">
        <v>0</v>
      </c>
      <c r="H2" s="50" t="s">
        <v>13</v>
      </c>
      <c r="I2" s="50" t="s">
        <v>14</v>
      </c>
      <c r="J2" s="51" t="s">
        <v>22</v>
      </c>
      <c r="K2" s="51" t="s">
        <v>27</v>
      </c>
      <c r="L2" s="51" t="s">
        <v>5</v>
      </c>
      <c r="M2" s="51" t="s">
        <v>23</v>
      </c>
      <c r="N2" s="51" t="s">
        <v>1</v>
      </c>
      <c r="O2" s="51" t="s">
        <v>24</v>
      </c>
      <c r="P2" s="51" t="s">
        <v>25</v>
      </c>
      <c r="Q2" s="52" t="s">
        <v>6</v>
      </c>
      <c r="R2" s="10"/>
      <c r="S2" s="10"/>
      <c r="T2" s="10"/>
      <c r="U2" s="11"/>
    </row>
    <row r="3" spans="2:21" s="61" customFormat="1" x14ac:dyDescent="0.45">
      <c r="B3" s="53">
        <v>0</v>
      </c>
      <c r="C3" s="54">
        <v>1</v>
      </c>
      <c r="D3" s="54">
        <v>0</v>
      </c>
      <c r="E3" s="54">
        <v>0</v>
      </c>
      <c r="F3" s="54">
        <v>0</v>
      </c>
      <c r="G3" s="54">
        <v>0</v>
      </c>
      <c r="H3" s="55">
        <v>0</v>
      </c>
      <c r="I3" s="55">
        <v>0</v>
      </c>
      <c r="J3" s="56">
        <f>$C$19</f>
        <v>2325000</v>
      </c>
      <c r="K3" s="56">
        <f>$C$20</f>
        <v>300000</v>
      </c>
      <c r="L3" s="56">
        <f>$C$22</f>
        <v>1000000</v>
      </c>
      <c r="M3" s="56">
        <f>$C$21</f>
        <v>60000</v>
      </c>
      <c r="N3" s="57">
        <f>(H3*$C$17)+(I3*$C$18)</f>
        <v>0</v>
      </c>
      <c r="O3" s="57">
        <f>N3-(J3+K3+L3+M3)</f>
        <v>-3685000</v>
      </c>
      <c r="P3" s="57">
        <f>O3/((1+($C$23/100)^B3))</f>
        <v>-1842500</v>
      </c>
      <c r="Q3" s="58">
        <f>P3</f>
        <v>-1842500</v>
      </c>
      <c r="R3" s="59"/>
      <c r="S3" s="59"/>
      <c r="T3" s="59"/>
      <c r="U3" s="60"/>
    </row>
    <row r="4" spans="2:21" x14ac:dyDescent="0.45">
      <c r="B4" s="43">
        <v>1</v>
      </c>
      <c r="C4" s="54">
        <v>2</v>
      </c>
      <c r="D4" s="44">
        <v>18647.092170348951</v>
      </c>
      <c r="E4" s="44">
        <v>8797201.1299017873</v>
      </c>
      <c r="F4" s="44">
        <v>55941.276511046854</v>
      </c>
      <c r="G4" s="44">
        <f>F4/D4</f>
        <v>3</v>
      </c>
      <c r="H4" s="44">
        <f>E4-E3</f>
        <v>8797201.1299017873</v>
      </c>
      <c r="I4" s="7">
        <f>(G4+G3/2)*H4</f>
        <v>26391603.38970536</v>
      </c>
      <c r="J4" s="35">
        <f>IF(C4-C3=0,0,(C4-C3)*$C$19)</f>
        <v>2325000</v>
      </c>
      <c r="K4" s="35">
        <f>IF(C4-C3=0,0,(C4-C3)*$C$20)</f>
        <v>300000</v>
      </c>
      <c r="L4" s="35">
        <v>0</v>
      </c>
      <c r="M4" s="45">
        <f>$C$21</f>
        <v>60000</v>
      </c>
      <c r="N4" s="46">
        <f>(H4*$C$17)+(I4*$C$18)</f>
        <v>424904814.5742563</v>
      </c>
      <c r="O4" s="57">
        <f t="shared" ref="O4:O13" si="0">N4-(J4+K4+L4+M4)</f>
        <v>422219814.5742563</v>
      </c>
      <c r="P4" s="46">
        <f>O4/((1+($C$23/100))^B4)</f>
        <v>351849845.47854692</v>
      </c>
      <c r="Q4" s="47">
        <f>P4+Q3</f>
        <v>350007345.47854692</v>
      </c>
    </row>
    <row r="5" spans="2:21" x14ac:dyDescent="0.45">
      <c r="B5" s="36">
        <v>2</v>
      </c>
      <c r="C5" s="54">
        <v>2</v>
      </c>
      <c r="D5" s="8">
        <v>9156.9503569771314</v>
      </c>
      <c r="E5" s="8">
        <v>13667914.88893484</v>
      </c>
      <c r="F5" s="8">
        <v>27470.851070931389</v>
      </c>
      <c r="G5" s="8">
        <f t="shared" ref="G5:G13" si="1">F5/D5</f>
        <v>2.9999999999999996</v>
      </c>
      <c r="H5" s="8">
        <f>E5-E4</f>
        <v>4870713.7590330523</v>
      </c>
      <c r="I5" s="7">
        <f>(G5+G4/2)*H5</f>
        <v>21918211.915648736</v>
      </c>
      <c r="J5" s="35">
        <f>IF(C5-C4=0,0,(C5-C4)*$C$19)</f>
        <v>0</v>
      </c>
      <c r="K5" s="35">
        <f t="shared" ref="K5:K13" si="2">IF(C5-C4=0,0,(C5-C4)*$C$20)</f>
        <v>0</v>
      </c>
      <c r="L5" s="35">
        <v>0</v>
      </c>
      <c r="M5" s="18">
        <f t="shared" ref="M5:M13" si="3">$C$21</f>
        <v>60000</v>
      </c>
      <c r="N5" s="35">
        <f t="shared" ref="N5:N13" si="4">(H5*$C$17)+(I5*$C$18)</f>
        <v>250598222.90225053</v>
      </c>
      <c r="O5" s="57">
        <f t="shared" si="0"/>
        <v>250538222.90225053</v>
      </c>
      <c r="P5" s="46">
        <f t="shared" ref="P5:P13" si="5">O5/((1+($C$23/100))^B5)</f>
        <v>173984877.01545176</v>
      </c>
      <c r="Q5" s="37">
        <f>P5+Q4</f>
        <v>523992222.49399865</v>
      </c>
    </row>
    <row r="6" spans="2:21" x14ac:dyDescent="0.45">
      <c r="B6" s="36">
        <v>3</v>
      </c>
      <c r="C6" s="54">
        <v>2</v>
      </c>
      <c r="D6" s="8">
        <v>4496.6657039146558</v>
      </c>
      <c r="E6" s="8">
        <v>16059756.1308327</v>
      </c>
      <c r="F6" s="8">
        <v>13489.997111743971</v>
      </c>
      <c r="G6" s="8">
        <f t="shared" si="1"/>
        <v>3.0000000000000009</v>
      </c>
      <c r="H6" s="8">
        <f t="shared" ref="H6:H13" si="6">E6-E5</f>
        <v>2391841.2418978605</v>
      </c>
      <c r="I6" s="7">
        <f t="shared" ref="I6:I13" si="7">(G6+G5/2)*H6</f>
        <v>10763285.588540375</v>
      </c>
      <c r="J6" s="35">
        <f t="shared" ref="J6:J13" si="8">IF(C6-C5=0,0,(C6-C5)*$C$19)</f>
        <v>0</v>
      </c>
      <c r="K6" s="35">
        <f t="shared" si="2"/>
        <v>0</v>
      </c>
      <c r="L6" s="35">
        <v>0</v>
      </c>
      <c r="M6" s="18">
        <f t="shared" si="3"/>
        <v>60000</v>
      </c>
      <c r="N6" s="35">
        <f t="shared" si="4"/>
        <v>123060231.89564493</v>
      </c>
      <c r="O6" s="57">
        <f t="shared" si="0"/>
        <v>123000231.89564493</v>
      </c>
      <c r="P6" s="46">
        <f t="shared" si="5"/>
        <v>71180689.754424155</v>
      </c>
      <c r="Q6" s="37">
        <f t="shared" ref="Q6:Q13" si="9">P6+Q5</f>
        <v>595172912.24842286</v>
      </c>
    </row>
    <row r="7" spans="2:21" x14ac:dyDescent="0.45">
      <c r="B7" s="36">
        <v>4</v>
      </c>
      <c r="C7" s="54">
        <v>3</v>
      </c>
      <c r="D7" s="8">
        <v>2208.15901195267</v>
      </c>
      <c r="E7" s="8">
        <v>17234307.707761981</v>
      </c>
      <c r="F7" s="8">
        <v>6624.4770358580117</v>
      </c>
      <c r="G7" s="8">
        <f t="shared" si="1"/>
        <v>3.0000000000000009</v>
      </c>
      <c r="H7" s="8">
        <f t="shared" si="6"/>
        <v>1174551.5769292805</v>
      </c>
      <c r="I7" s="7">
        <f t="shared" si="7"/>
        <v>5285482.0961817643</v>
      </c>
      <c r="J7" s="35">
        <f t="shared" si="8"/>
        <v>2325000</v>
      </c>
      <c r="K7" s="35">
        <f t="shared" si="2"/>
        <v>300000</v>
      </c>
      <c r="L7" s="35">
        <v>0</v>
      </c>
      <c r="M7" s="18">
        <f t="shared" si="3"/>
        <v>60000</v>
      </c>
      <c r="N7" s="35">
        <f t="shared" si="4"/>
        <v>60430678.633011483</v>
      </c>
      <c r="O7" s="57">
        <f t="shared" si="0"/>
        <v>57745678.633011483</v>
      </c>
      <c r="P7" s="46">
        <f t="shared" si="5"/>
        <v>27848031.748172976</v>
      </c>
      <c r="Q7" s="37">
        <f t="shared" si="9"/>
        <v>623020943.99659586</v>
      </c>
    </row>
    <row r="8" spans="2:21" x14ac:dyDescent="0.45">
      <c r="B8" s="36">
        <v>5</v>
      </c>
      <c r="C8" s="54">
        <v>3</v>
      </c>
      <c r="D8" s="8">
        <v>1084.3515046766611</v>
      </c>
      <c r="E8" s="8">
        <v>17811089.88824334</v>
      </c>
      <c r="F8" s="8">
        <v>3253.0545140299828</v>
      </c>
      <c r="G8" s="8">
        <f t="shared" si="1"/>
        <v>2.9999999999999996</v>
      </c>
      <c r="H8" s="8">
        <f t="shared" si="6"/>
        <v>576782.18048135936</v>
      </c>
      <c r="I8" s="7">
        <f t="shared" si="7"/>
        <v>2595519.8121661171</v>
      </c>
      <c r="J8" s="35">
        <f t="shared" si="8"/>
        <v>0</v>
      </c>
      <c r="K8" s="35">
        <f t="shared" si="2"/>
        <v>0</v>
      </c>
      <c r="L8" s="35">
        <v>0</v>
      </c>
      <c r="M8" s="18">
        <f t="shared" si="3"/>
        <v>60000</v>
      </c>
      <c r="N8" s="35">
        <f t="shared" si="4"/>
        <v>29675443.185765941</v>
      </c>
      <c r="O8" s="57">
        <f t="shared" si="0"/>
        <v>29615443.185765941</v>
      </c>
      <c r="P8" s="46">
        <f t="shared" si="5"/>
        <v>11901782.40168706</v>
      </c>
      <c r="Q8" s="37">
        <f t="shared" si="9"/>
        <v>634922726.39828289</v>
      </c>
    </row>
    <row r="9" spans="2:21" x14ac:dyDescent="0.45">
      <c r="B9" s="36">
        <v>6</v>
      </c>
      <c r="C9" s="54">
        <v>5</v>
      </c>
      <c r="D9" s="8">
        <v>532.4880044099566</v>
      </c>
      <c r="E9" s="8">
        <v>18094327.92585304</v>
      </c>
      <c r="F9" s="8">
        <v>1597.46401322987</v>
      </c>
      <c r="G9" s="8">
        <f t="shared" si="1"/>
        <v>3.0000000000000004</v>
      </c>
      <c r="H9" s="8">
        <f t="shared" si="6"/>
        <v>283238.03760970011</v>
      </c>
      <c r="I9" s="7">
        <f t="shared" si="7"/>
        <v>1274571.1692436505</v>
      </c>
      <c r="J9" s="35">
        <f t="shared" si="8"/>
        <v>4650000</v>
      </c>
      <c r="K9" s="35">
        <f t="shared" si="2"/>
        <v>600000</v>
      </c>
      <c r="L9" s="35">
        <v>0</v>
      </c>
      <c r="M9" s="18">
        <f t="shared" si="3"/>
        <v>60000</v>
      </c>
      <c r="N9" s="35">
        <f t="shared" si="4"/>
        <v>14572597.03501907</v>
      </c>
      <c r="O9" s="57">
        <f t="shared" si="0"/>
        <v>9262597.0350190699</v>
      </c>
      <c r="P9" s="46">
        <f t="shared" si="5"/>
        <v>3102025.0058336114</v>
      </c>
      <c r="Q9" s="37">
        <f t="shared" si="9"/>
        <v>638024751.40411651</v>
      </c>
    </row>
    <row r="10" spans="2:21" x14ac:dyDescent="0.45">
      <c r="B10" s="36">
        <v>7</v>
      </c>
      <c r="C10" s="54">
        <v>5</v>
      </c>
      <c r="D10" s="8">
        <v>261.4866799350703</v>
      </c>
      <c r="E10" s="8">
        <v>18233416.456434969</v>
      </c>
      <c r="F10" s="8">
        <v>784.46003980521095</v>
      </c>
      <c r="G10" s="8">
        <f t="shared" si="1"/>
        <v>3</v>
      </c>
      <c r="H10" s="8">
        <f t="shared" si="6"/>
        <v>139088.53058192879</v>
      </c>
      <c r="I10" s="7">
        <f t="shared" si="7"/>
        <v>625898.38761867955</v>
      </c>
      <c r="J10" s="35">
        <f t="shared" si="8"/>
        <v>0</v>
      </c>
      <c r="K10" s="35">
        <f t="shared" si="2"/>
        <v>0</v>
      </c>
      <c r="L10" s="35">
        <v>0</v>
      </c>
      <c r="M10" s="18">
        <f t="shared" si="3"/>
        <v>60000</v>
      </c>
      <c r="N10" s="35">
        <f t="shared" si="4"/>
        <v>7156104.8984402362</v>
      </c>
      <c r="O10" s="57">
        <f t="shared" si="0"/>
        <v>7096104.8984402362</v>
      </c>
      <c r="P10" s="46">
        <f t="shared" si="5"/>
        <v>1980392.6439994981</v>
      </c>
      <c r="Q10" s="37">
        <f t="shared" si="9"/>
        <v>640005144.04811597</v>
      </c>
    </row>
    <row r="11" spans="2:21" x14ac:dyDescent="0.45">
      <c r="B11" s="36">
        <v>8</v>
      </c>
      <c r="C11" s="8">
        <v>5</v>
      </c>
      <c r="D11" s="8">
        <v>128.4071814147847</v>
      </c>
      <c r="E11" s="8">
        <v>18301718.085350011</v>
      </c>
      <c r="F11" s="8">
        <v>385.22154424435399</v>
      </c>
      <c r="G11" s="8">
        <f t="shared" si="1"/>
        <v>2.9999999999999991</v>
      </c>
      <c r="H11" s="8">
        <f t="shared" si="6"/>
        <v>68301.628915041685</v>
      </c>
      <c r="I11" s="7">
        <f t="shared" si="7"/>
        <v>307357.33011768752</v>
      </c>
      <c r="J11" s="35">
        <f t="shared" si="8"/>
        <v>0</v>
      </c>
      <c r="K11" s="35">
        <f t="shared" si="2"/>
        <v>0</v>
      </c>
      <c r="L11" s="35">
        <v>0</v>
      </c>
      <c r="M11" s="18">
        <f t="shared" si="3"/>
        <v>60000</v>
      </c>
      <c r="N11" s="35">
        <f t="shared" si="4"/>
        <v>3514118.8076788946</v>
      </c>
      <c r="O11" s="57">
        <f t="shared" si="0"/>
        <v>3454118.8076788946</v>
      </c>
      <c r="P11" s="46">
        <f t="shared" si="5"/>
        <v>803317.63882314076</v>
      </c>
      <c r="Q11" s="37">
        <f t="shared" si="9"/>
        <v>640808461.68693912</v>
      </c>
    </row>
    <row r="12" spans="2:21" x14ac:dyDescent="0.45">
      <c r="B12" s="36">
        <v>9</v>
      </c>
      <c r="C12" s="8">
        <v>7</v>
      </c>
      <c r="D12" s="8">
        <v>63.056382998107743</v>
      </c>
      <c r="E12" s="8">
        <v>18335258.683506649</v>
      </c>
      <c r="F12" s="8">
        <v>189.16914899432319</v>
      </c>
      <c r="G12" s="8">
        <f t="shared" si="1"/>
        <v>2.9999999999999996</v>
      </c>
      <c r="H12" s="8">
        <f t="shared" si="6"/>
        <v>33540.598156638443</v>
      </c>
      <c r="I12" s="7">
        <f t="shared" si="7"/>
        <v>150932.69170487297</v>
      </c>
      <c r="J12" s="35">
        <f t="shared" si="8"/>
        <v>4650000</v>
      </c>
      <c r="K12" s="35">
        <f t="shared" si="2"/>
        <v>600000</v>
      </c>
      <c r="L12" s="35">
        <v>0</v>
      </c>
      <c r="M12" s="18">
        <f t="shared" si="3"/>
        <v>60000</v>
      </c>
      <c r="N12" s="35">
        <f t="shared" si="4"/>
        <v>1725663.7751590479</v>
      </c>
      <c r="O12" s="57">
        <f t="shared" si="0"/>
        <v>-3584336.2248409521</v>
      </c>
      <c r="P12" s="46">
        <f t="shared" si="5"/>
        <v>-694668.37351935252</v>
      </c>
      <c r="Q12" s="37">
        <f t="shared" si="9"/>
        <v>640113793.31341982</v>
      </c>
    </row>
    <row r="13" spans="2:21" ht="14.65" thickBot="1" x14ac:dyDescent="0.5">
      <c r="B13" s="38">
        <v>10</v>
      </c>
      <c r="C13" s="8">
        <v>7</v>
      </c>
      <c r="D13" s="39">
        <v>30.964836958458822</v>
      </c>
      <c r="E13" s="39">
        <v>18351729.326192278</v>
      </c>
      <c r="F13" s="39">
        <v>92.894510875376469</v>
      </c>
      <c r="G13" s="39">
        <f t="shared" si="1"/>
        <v>3</v>
      </c>
      <c r="H13" s="39">
        <f t="shared" si="6"/>
        <v>16470.642685629427</v>
      </c>
      <c r="I13" s="67">
        <f t="shared" si="7"/>
        <v>74117.892085332423</v>
      </c>
      <c r="J13" s="68">
        <f t="shared" si="8"/>
        <v>0</v>
      </c>
      <c r="K13" s="68">
        <f t="shared" si="2"/>
        <v>0</v>
      </c>
      <c r="L13" s="68">
        <v>0</v>
      </c>
      <c r="M13" s="41">
        <f t="shared" si="3"/>
        <v>60000</v>
      </c>
      <c r="N13" s="40">
        <f t="shared" si="4"/>
        <v>847414.56617563404</v>
      </c>
      <c r="O13" s="57">
        <f t="shared" si="0"/>
        <v>787414.56617563404</v>
      </c>
      <c r="P13" s="46">
        <f t="shared" si="5"/>
        <v>127171.84848615079</v>
      </c>
      <c r="Q13" s="42">
        <f t="shared" si="9"/>
        <v>640240965.161906</v>
      </c>
    </row>
    <row r="14" spans="2:21" x14ac:dyDescent="0.45">
      <c r="I14" s="69" t="s">
        <v>29</v>
      </c>
      <c r="J14" s="83">
        <f>SUM(J3:J13,K3:K13,L3:L13)</f>
        <v>19375000</v>
      </c>
      <c r="K14" s="84"/>
      <c r="L14" s="84"/>
    </row>
    <row r="15" spans="2:21" ht="28.5" x14ac:dyDescent="0.45">
      <c r="I15" s="70" t="s">
        <v>30</v>
      </c>
      <c r="J15" s="85">
        <v>20000000</v>
      </c>
      <c r="K15" s="85"/>
      <c r="L15" s="85"/>
    </row>
    <row r="16" spans="2:21" ht="28.5" customHeight="1" x14ac:dyDescent="0.45">
      <c r="B16" s="78" t="s">
        <v>11</v>
      </c>
      <c r="C16" s="79"/>
      <c r="D16" s="80"/>
    </row>
    <row r="17" spans="1:35" x14ac:dyDescent="0.45">
      <c r="B17" s="1" t="s">
        <v>2</v>
      </c>
      <c r="C17" s="17">
        <v>42</v>
      </c>
      <c r="D17" s="13" t="s">
        <v>15</v>
      </c>
    </row>
    <row r="18" spans="1:35" x14ac:dyDescent="0.45">
      <c r="B18" s="1" t="s">
        <v>3</v>
      </c>
      <c r="C18" s="17">
        <v>2.1</v>
      </c>
      <c r="D18" s="13" t="s">
        <v>16</v>
      </c>
    </row>
    <row r="19" spans="1:35" x14ac:dyDescent="0.45">
      <c r="B19" s="12" t="s">
        <v>12</v>
      </c>
      <c r="C19" s="18">
        <v>2325000</v>
      </c>
      <c r="D19" s="14" t="s">
        <v>17</v>
      </c>
    </row>
    <row r="20" spans="1:35" x14ac:dyDescent="0.45">
      <c r="B20" s="12" t="s">
        <v>28</v>
      </c>
      <c r="C20" s="18">
        <v>300000</v>
      </c>
      <c r="D20" s="14" t="s">
        <v>17</v>
      </c>
    </row>
    <row r="21" spans="1:35" x14ac:dyDescent="0.45">
      <c r="B21" s="1" t="s">
        <v>4</v>
      </c>
      <c r="C21" s="19">
        <f>5000*12</f>
        <v>60000</v>
      </c>
      <c r="D21" s="15" t="s">
        <v>18</v>
      </c>
    </row>
    <row r="22" spans="1:35" x14ac:dyDescent="0.45">
      <c r="B22" s="1" t="s">
        <v>5</v>
      </c>
      <c r="C22" s="19">
        <f>1*10^6</f>
        <v>1000000</v>
      </c>
      <c r="D22" s="16" t="s">
        <v>21</v>
      </c>
    </row>
    <row r="23" spans="1:35" x14ac:dyDescent="0.45">
      <c r="B23" s="1" t="s">
        <v>19</v>
      </c>
      <c r="C23" s="20">
        <v>20</v>
      </c>
      <c r="D23" s="16" t="s">
        <v>20</v>
      </c>
    </row>
    <row r="24" spans="1:35" x14ac:dyDescent="0.45">
      <c r="B24" s="3"/>
      <c r="C24" s="4"/>
      <c r="D24" s="5"/>
    </row>
    <row r="25" spans="1:35" x14ac:dyDescent="0.45">
      <c r="A25" s="22"/>
      <c r="B25" s="21"/>
      <c r="C25" s="63"/>
      <c r="D25" s="24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</row>
    <row r="26" spans="1:35" x14ac:dyDescent="0.45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</row>
    <row r="27" spans="1:35" x14ac:dyDescent="0.45">
      <c r="A27" s="22"/>
      <c r="B27" s="25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</row>
    <row r="28" spans="1:35" x14ac:dyDescent="0.45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</row>
    <row r="29" spans="1:35" s="2" customFormat="1" x14ac:dyDescent="0.45">
      <c r="A29" s="26"/>
      <c r="B29" s="21"/>
      <c r="C29" s="62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x14ac:dyDescent="0.45">
      <c r="A30" s="22"/>
      <c r="B30" s="22"/>
      <c r="C30" s="62"/>
      <c r="D30" s="22"/>
      <c r="E30" s="22"/>
      <c r="F30" s="22"/>
      <c r="G30" s="22"/>
      <c r="H30" s="22"/>
      <c r="I30" s="27"/>
      <c r="J30" s="28"/>
      <c r="K30" s="28"/>
      <c r="L30" s="23"/>
      <c r="M30" s="27"/>
      <c r="N30" s="27"/>
      <c r="O30" s="29"/>
      <c r="P30" s="29"/>
      <c r="Q30" s="22"/>
      <c r="R30" s="21"/>
      <c r="S30" s="23"/>
      <c r="T30" s="30"/>
      <c r="U30" s="22"/>
      <c r="V30" s="22"/>
      <c r="W30" s="25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</row>
    <row r="31" spans="1:35" x14ac:dyDescent="0.45">
      <c r="A31" s="22"/>
      <c r="B31" s="22"/>
      <c r="C31" s="22"/>
      <c r="D31" s="22"/>
      <c r="E31" s="22"/>
      <c r="F31" s="22"/>
      <c r="G31" s="22"/>
      <c r="H31" s="22"/>
      <c r="I31" s="27"/>
      <c r="J31" s="22"/>
      <c r="K31" s="22"/>
      <c r="L31" s="23"/>
      <c r="M31" s="27"/>
      <c r="N31" s="27"/>
      <c r="O31" s="29"/>
      <c r="P31" s="29"/>
      <c r="Q31" s="22"/>
      <c r="R31" s="21"/>
      <c r="S31" s="23"/>
      <c r="T31" s="31"/>
      <c r="U31" s="22"/>
      <c r="V31" s="22"/>
      <c r="W31" s="25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</row>
    <row r="32" spans="1:35" x14ac:dyDescent="0.45">
      <c r="A32" s="22"/>
      <c r="B32" s="22"/>
      <c r="C32" s="22"/>
      <c r="D32" s="22"/>
      <c r="E32" s="22"/>
      <c r="F32" s="22"/>
      <c r="G32" s="22"/>
      <c r="H32" s="22"/>
      <c r="I32" s="27"/>
      <c r="J32" s="22"/>
      <c r="K32" s="22"/>
      <c r="L32" s="23"/>
      <c r="M32" s="27"/>
      <c r="N32" s="27"/>
      <c r="O32" s="29"/>
      <c r="P32" s="29"/>
      <c r="Q32" s="22"/>
      <c r="R32" s="21"/>
      <c r="S32" s="23"/>
      <c r="T32" s="25"/>
      <c r="U32" s="32"/>
      <c r="V32" s="25"/>
      <c r="W32" s="25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</row>
    <row r="33" spans="1:35" x14ac:dyDescent="0.45">
      <c r="A33" s="22"/>
      <c r="B33" s="22"/>
      <c r="C33" s="22"/>
      <c r="D33" s="22"/>
      <c r="E33" s="22"/>
      <c r="F33" s="22"/>
      <c r="G33" s="22"/>
      <c r="H33" s="22"/>
      <c r="I33" s="27"/>
      <c r="J33" s="22"/>
      <c r="K33" s="22"/>
      <c r="L33" s="23"/>
      <c r="M33" s="27"/>
      <c r="N33" s="27"/>
      <c r="O33" s="29"/>
      <c r="P33" s="29"/>
      <c r="Q33" s="22"/>
      <c r="R33" s="25"/>
      <c r="S33" s="23"/>
      <c r="T33" s="25"/>
      <c r="U33" s="25"/>
      <c r="V33" s="25"/>
      <c r="W33" s="25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</row>
    <row r="34" spans="1:35" x14ac:dyDescent="0.45">
      <c r="A34" s="22"/>
      <c r="B34" s="22"/>
      <c r="C34" s="22"/>
      <c r="D34" s="22"/>
      <c r="E34" s="22"/>
      <c r="F34" s="22"/>
      <c r="G34" s="22"/>
      <c r="H34" s="22"/>
      <c r="I34" s="27"/>
      <c r="J34" s="22"/>
      <c r="K34" s="22"/>
      <c r="L34" s="23"/>
      <c r="M34" s="27"/>
      <c r="N34" s="27"/>
      <c r="O34" s="29"/>
      <c r="P34" s="29"/>
      <c r="Q34" s="22"/>
      <c r="R34" s="21"/>
      <c r="S34" s="23"/>
      <c r="T34" s="25"/>
      <c r="U34" s="25"/>
      <c r="V34" s="25"/>
      <c r="W34" s="25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</row>
    <row r="35" spans="1:35" x14ac:dyDescent="0.45">
      <c r="A35" s="22"/>
      <c r="B35" s="22"/>
      <c r="C35" s="22"/>
      <c r="D35" s="22"/>
      <c r="E35" s="22"/>
      <c r="F35" s="22"/>
      <c r="G35" s="22"/>
      <c r="H35" s="22"/>
      <c r="I35" s="27"/>
      <c r="J35" s="22"/>
      <c r="K35" s="22"/>
      <c r="L35" s="23"/>
      <c r="M35" s="27"/>
      <c r="N35" s="27"/>
      <c r="O35" s="29"/>
      <c r="P35" s="29"/>
      <c r="Q35" s="22"/>
      <c r="R35" s="21"/>
      <c r="S35" s="22"/>
      <c r="T35" s="22"/>
      <c r="U35" s="25"/>
      <c r="V35" s="25"/>
      <c r="W35" s="25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</row>
    <row r="36" spans="1:35" x14ac:dyDescent="0.45">
      <c r="A36" s="22"/>
      <c r="B36" s="22"/>
      <c r="C36" s="22"/>
      <c r="D36" s="22"/>
      <c r="E36" s="22"/>
      <c r="F36" s="22"/>
      <c r="G36" s="22"/>
      <c r="H36" s="22"/>
      <c r="I36" s="27"/>
      <c r="J36" s="22"/>
      <c r="K36" s="22"/>
      <c r="L36" s="23"/>
      <c r="M36" s="27"/>
      <c r="N36" s="27"/>
      <c r="O36" s="29"/>
      <c r="P36" s="29"/>
      <c r="Q36" s="22"/>
      <c r="R36" s="21"/>
      <c r="S36" s="22"/>
      <c r="T36" s="22"/>
      <c r="U36" s="25"/>
      <c r="V36" s="25"/>
      <c r="W36" s="25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</row>
    <row r="37" spans="1:35" x14ac:dyDescent="0.45">
      <c r="A37" s="22"/>
      <c r="B37" s="22"/>
      <c r="C37" s="22"/>
      <c r="D37" s="22"/>
      <c r="E37" s="22"/>
      <c r="F37" s="22"/>
      <c r="G37" s="22"/>
      <c r="H37" s="22"/>
      <c r="I37" s="27"/>
      <c r="J37" s="22"/>
      <c r="K37" s="22"/>
      <c r="L37" s="23"/>
      <c r="M37" s="27"/>
      <c r="N37" s="27"/>
      <c r="O37" s="29"/>
      <c r="P37" s="29"/>
      <c r="Q37" s="22"/>
      <c r="R37" s="25"/>
      <c r="S37" s="22"/>
      <c r="T37" s="22"/>
      <c r="U37" s="25"/>
      <c r="V37" s="25"/>
      <c r="W37" s="25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</row>
    <row r="38" spans="1:35" x14ac:dyDescent="0.45">
      <c r="A38" s="22"/>
      <c r="B38" s="22"/>
      <c r="C38" s="22"/>
      <c r="D38" s="22"/>
      <c r="E38" s="22"/>
      <c r="F38" s="22"/>
      <c r="G38" s="22"/>
      <c r="H38" s="22"/>
      <c r="I38" s="27"/>
      <c r="J38" s="22"/>
      <c r="K38" s="22"/>
      <c r="L38" s="23"/>
      <c r="M38" s="27"/>
      <c r="N38" s="27"/>
      <c r="O38" s="29"/>
      <c r="P38" s="29"/>
      <c r="Q38" s="22"/>
      <c r="R38" s="22"/>
      <c r="S38" s="22"/>
      <c r="T38" s="22"/>
      <c r="U38" s="25"/>
      <c r="V38" s="25"/>
      <c r="W38" s="33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</row>
    <row r="39" spans="1:35" x14ac:dyDescent="0.45">
      <c r="A39" s="22"/>
      <c r="B39" s="22"/>
      <c r="C39" s="22"/>
      <c r="D39" s="22"/>
      <c r="E39" s="22"/>
      <c r="F39" s="22"/>
      <c r="G39" s="22"/>
      <c r="H39" s="22"/>
      <c r="I39" s="27"/>
      <c r="J39" s="22"/>
      <c r="K39" s="22"/>
      <c r="L39" s="23"/>
      <c r="M39" s="27"/>
      <c r="N39" s="27"/>
      <c r="O39" s="29"/>
      <c r="P39" s="29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</row>
    <row r="40" spans="1:35" x14ac:dyDescent="0.45">
      <c r="A40" s="22"/>
      <c r="B40" s="22"/>
      <c r="C40" s="22"/>
      <c r="D40" s="22"/>
      <c r="E40" s="22"/>
      <c r="F40" s="22"/>
      <c r="G40" s="22"/>
      <c r="H40" s="22"/>
      <c r="I40" s="27"/>
      <c r="J40" s="22"/>
      <c r="K40" s="22"/>
      <c r="L40" s="23"/>
      <c r="M40" s="27"/>
      <c r="N40" s="27"/>
      <c r="O40" s="29"/>
      <c r="P40" s="29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</row>
    <row r="41" spans="1:35" x14ac:dyDescent="0.45">
      <c r="A41" s="22"/>
      <c r="B41" s="22"/>
      <c r="C41" s="22"/>
      <c r="D41" s="22"/>
      <c r="E41" s="22"/>
      <c r="F41" s="22"/>
      <c r="G41" s="22"/>
      <c r="H41" s="22"/>
      <c r="I41" s="27"/>
      <c r="J41" s="22"/>
      <c r="K41" s="22"/>
      <c r="L41" s="23"/>
      <c r="M41" s="27"/>
      <c r="N41" s="27"/>
      <c r="O41" s="29"/>
      <c r="P41" s="29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</row>
    <row r="42" spans="1:35" x14ac:dyDescent="0.45">
      <c r="A42" s="22"/>
      <c r="B42" s="22"/>
      <c r="C42" s="22"/>
      <c r="D42" s="22"/>
      <c r="E42" s="22"/>
      <c r="F42" s="22"/>
      <c r="G42" s="22"/>
      <c r="H42" s="22"/>
      <c r="I42" s="27"/>
      <c r="J42" s="22"/>
      <c r="K42" s="22"/>
      <c r="L42" s="23"/>
      <c r="M42" s="27"/>
      <c r="N42" s="27"/>
      <c r="O42" s="29"/>
      <c r="P42" s="29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</row>
    <row r="43" spans="1:35" x14ac:dyDescent="0.45">
      <c r="A43" s="22"/>
      <c r="B43" s="22"/>
      <c r="C43" s="22"/>
      <c r="D43" s="22"/>
      <c r="E43" s="22"/>
      <c r="F43" s="22"/>
      <c r="G43" s="22"/>
      <c r="H43" s="22"/>
      <c r="I43" s="27"/>
      <c r="J43" s="22"/>
      <c r="K43" s="22"/>
      <c r="L43" s="23"/>
      <c r="M43" s="27"/>
      <c r="N43" s="27"/>
      <c r="O43" s="29"/>
      <c r="P43" s="29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</row>
    <row r="44" spans="1:35" x14ac:dyDescent="0.45">
      <c r="A44" s="22"/>
      <c r="B44" s="22"/>
      <c r="C44" s="22"/>
      <c r="D44" s="22"/>
      <c r="E44" s="22"/>
      <c r="F44" s="22"/>
      <c r="G44" s="22"/>
      <c r="H44" s="22"/>
      <c r="I44" s="23"/>
      <c r="J44" s="22"/>
      <c r="K44" s="22"/>
      <c r="L44" s="23"/>
      <c r="M44" s="27"/>
      <c r="N44" s="27"/>
      <c r="O44" s="29"/>
      <c r="P44" s="29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</row>
    <row r="45" spans="1:35" x14ac:dyDescent="0.45">
      <c r="A45" s="22"/>
      <c r="B45" s="22"/>
      <c r="C45" s="22"/>
      <c r="D45" s="22"/>
      <c r="E45" s="22"/>
      <c r="F45" s="22"/>
      <c r="G45" s="22"/>
      <c r="H45" s="22"/>
      <c r="I45" s="23"/>
      <c r="J45" s="22"/>
      <c r="K45" s="22"/>
      <c r="L45" s="23"/>
      <c r="M45" s="27"/>
      <c r="N45" s="27"/>
      <c r="O45" s="29"/>
      <c r="P45" s="29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</row>
    <row r="46" spans="1:35" x14ac:dyDescent="0.45">
      <c r="A46" s="22"/>
      <c r="B46" s="22"/>
      <c r="C46" s="22"/>
      <c r="D46" s="22"/>
      <c r="E46" s="22"/>
      <c r="F46" s="22"/>
      <c r="G46" s="22"/>
      <c r="H46" s="22"/>
      <c r="I46" s="23"/>
      <c r="J46" s="22"/>
      <c r="K46" s="22"/>
      <c r="L46" s="23"/>
      <c r="M46" s="27"/>
      <c r="N46" s="27"/>
      <c r="O46" s="29"/>
      <c r="P46" s="29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</row>
    <row r="47" spans="1:35" x14ac:dyDescent="0.45">
      <c r="A47" s="22"/>
      <c r="B47" s="22"/>
      <c r="C47" s="22"/>
      <c r="D47" s="22"/>
      <c r="E47" s="22"/>
      <c r="F47" s="22"/>
      <c r="G47" s="22"/>
      <c r="H47" s="22"/>
      <c r="I47" s="23"/>
      <c r="J47" s="22"/>
      <c r="K47" s="22"/>
      <c r="L47" s="23"/>
      <c r="M47" s="27"/>
      <c r="N47" s="27"/>
      <c r="O47" s="29"/>
      <c r="P47" s="29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</row>
    <row r="48" spans="1:35" x14ac:dyDescent="0.45">
      <c r="A48" s="22"/>
      <c r="B48" s="22"/>
      <c r="C48" s="22"/>
      <c r="D48" s="22"/>
      <c r="E48" s="22"/>
      <c r="F48" s="22"/>
      <c r="G48" s="22"/>
      <c r="H48" s="22"/>
      <c r="I48" s="23"/>
      <c r="J48" s="22"/>
      <c r="K48" s="22"/>
      <c r="L48" s="23"/>
      <c r="M48" s="27"/>
      <c r="N48" s="27"/>
      <c r="O48" s="29"/>
      <c r="P48" s="29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</row>
    <row r="49" spans="1:35" x14ac:dyDescent="0.45">
      <c r="A49" s="22"/>
      <c r="B49" s="22"/>
      <c r="C49" s="22"/>
      <c r="D49" s="22"/>
      <c r="E49" s="22"/>
      <c r="F49" s="22"/>
      <c r="G49" s="22"/>
      <c r="H49" s="22"/>
      <c r="I49" s="23"/>
      <c r="J49" s="22"/>
      <c r="K49" s="22"/>
      <c r="L49" s="23"/>
      <c r="M49" s="27"/>
      <c r="N49" s="27"/>
      <c r="O49" s="29"/>
      <c r="P49" s="29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</row>
    <row r="50" spans="1:35" x14ac:dyDescent="0.45">
      <c r="A50" s="22"/>
      <c r="B50" s="22"/>
      <c r="C50" s="22"/>
      <c r="D50" s="22"/>
      <c r="E50" s="22"/>
      <c r="F50" s="22"/>
      <c r="G50" s="22"/>
      <c r="H50" s="22"/>
      <c r="I50" s="23"/>
      <c r="J50" s="22"/>
      <c r="K50" s="22"/>
      <c r="L50" s="23"/>
      <c r="M50" s="27"/>
      <c r="N50" s="27"/>
      <c r="O50" s="29"/>
      <c r="P50" s="29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</row>
    <row r="51" spans="1:35" x14ac:dyDescent="0.45">
      <c r="A51" s="22"/>
      <c r="B51" s="22"/>
      <c r="C51" s="22"/>
      <c r="D51" s="22"/>
      <c r="E51" s="22"/>
      <c r="F51" s="22"/>
      <c r="G51" s="22"/>
      <c r="H51" s="22"/>
      <c r="I51" s="23"/>
      <c r="J51" s="22"/>
      <c r="K51" s="22"/>
      <c r="L51" s="23"/>
      <c r="M51" s="27"/>
      <c r="N51" s="27"/>
      <c r="O51" s="29"/>
      <c r="P51" s="29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</row>
    <row r="52" spans="1:35" x14ac:dyDescent="0.45">
      <c r="A52" s="22"/>
      <c r="B52" s="22"/>
      <c r="C52" s="22"/>
      <c r="D52" s="22"/>
      <c r="E52" s="22"/>
      <c r="F52" s="22"/>
      <c r="G52" s="22"/>
      <c r="H52" s="22"/>
      <c r="I52" s="23"/>
      <c r="J52" s="22"/>
      <c r="K52" s="22"/>
      <c r="L52" s="23"/>
      <c r="M52" s="27"/>
      <c r="N52" s="27"/>
      <c r="O52" s="29"/>
      <c r="P52" s="29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</row>
    <row r="53" spans="1:35" x14ac:dyDescent="0.45">
      <c r="A53" s="22"/>
      <c r="B53" s="22"/>
      <c r="C53" s="22"/>
      <c r="D53" s="22"/>
      <c r="E53" s="22"/>
      <c r="F53" s="22"/>
      <c r="G53" s="22"/>
      <c r="H53" s="22"/>
      <c r="I53" s="23"/>
      <c r="J53" s="22"/>
      <c r="K53" s="22"/>
      <c r="L53" s="23"/>
      <c r="M53" s="27"/>
      <c r="N53" s="27"/>
      <c r="O53" s="29"/>
      <c r="P53" s="29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</row>
    <row r="54" spans="1:35" x14ac:dyDescent="0.45">
      <c r="A54" s="22"/>
      <c r="B54" s="22"/>
      <c r="C54" s="22"/>
      <c r="D54" s="22"/>
      <c r="E54" s="22"/>
      <c r="F54" s="22"/>
      <c r="G54" s="22"/>
      <c r="H54" s="22"/>
      <c r="I54" s="23"/>
      <c r="J54" s="22"/>
      <c r="K54" s="22"/>
      <c r="L54" s="23"/>
      <c r="M54" s="27"/>
      <c r="N54" s="27"/>
      <c r="O54" s="29"/>
      <c r="P54" s="29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</row>
    <row r="55" spans="1:35" x14ac:dyDescent="0.45">
      <c r="A55" s="22"/>
      <c r="B55" s="22"/>
      <c r="C55" s="22"/>
      <c r="D55" s="22"/>
      <c r="E55" s="22"/>
      <c r="F55" s="22"/>
      <c r="G55" s="22"/>
      <c r="H55" s="22"/>
      <c r="I55" s="23"/>
      <c r="J55" s="22"/>
      <c r="K55" s="22"/>
      <c r="L55" s="23"/>
      <c r="M55" s="27"/>
      <c r="N55" s="27"/>
      <c r="O55" s="29"/>
      <c r="P55" s="29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</row>
    <row r="56" spans="1:35" x14ac:dyDescent="0.45">
      <c r="A56" s="22"/>
      <c r="B56" s="22"/>
      <c r="C56" s="22"/>
      <c r="D56" s="22"/>
      <c r="E56" s="22"/>
      <c r="F56" s="22"/>
      <c r="G56" s="22"/>
      <c r="H56" s="22"/>
      <c r="I56" s="23"/>
      <c r="J56" s="22"/>
      <c r="K56" s="22"/>
      <c r="L56" s="23"/>
      <c r="M56" s="27"/>
      <c r="N56" s="27"/>
      <c r="O56" s="29"/>
      <c r="P56" s="29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</row>
    <row r="57" spans="1:35" x14ac:dyDescent="0.45">
      <c r="A57" s="22"/>
      <c r="B57" s="22"/>
      <c r="C57" s="22"/>
      <c r="D57" s="22"/>
      <c r="E57" s="22"/>
      <c r="F57" s="22"/>
      <c r="G57" s="22"/>
      <c r="H57" s="22"/>
      <c r="I57" s="23"/>
      <c r="J57" s="22"/>
      <c r="K57" s="22"/>
      <c r="L57" s="23"/>
      <c r="M57" s="27"/>
      <c r="N57" s="27"/>
      <c r="O57" s="29"/>
      <c r="P57" s="29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</row>
    <row r="58" spans="1:35" x14ac:dyDescent="0.45">
      <c r="A58" s="22"/>
      <c r="B58" s="22"/>
      <c r="C58" s="22"/>
      <c r="D58" s="22"/>
      <c r="E58" s="22"/>
      <c r="F58" s="22"/>
      <c r="G58" s="22"/>
      <c r="H58" s="22"/>
      <c r="I58" s="23"/>
      <c r="J58" s="22"/>
      <c r="K58" s="22"/>
      <c r="L58" s="23"/>
      <c r="M58" s="27"/>
      <c r="N58" s="27"/>
      <c r="O58" s="29"/>
      <c r="P58" s="29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</row>
    <row r="59" spans="1:35" x14ac:dyDescent="0.45">
      <c r="A59" s="22"/>
      <c r="B59" s="22"/>
      <c r="C59" s="22"/>
      <c r="D59" s="22"/>
      <c r="E59" s="22"/>
      <c r="F59" s="22"/>
      <c r="G59" s="22"/>
      <c r="H59" s="22"/>
      <c r="I59" s="23"/>
      <c r="J59" s="22"/>
      <c r="K59" s="22"/>
      <c r="L59" s="23"/>
      <c r="M59" s="27"/>
      <c r="N59" s="27"/>
      <c r="O59" s="29"/>
      <c r="P59" s="29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</row>
    <row r="60" spans="1:35" x14ac:dyDescent="0.45">
      <c r="A60" s="22"/>
      <c r="B60" s="22"/>
      <c r="C60" s="22"/>
      <c r="D60" s="22"/>
      <c r="E60" s="22"/>
      <c r="F60" s="22"/>
      <c r="G60" s="22"/>
      <c r="H60" s="22"/>
      <c r="I60" s="23"/>
      <c r="J60" s="22"/>
      <c r="K60" s="22"/>
      <c r="L60" s="23"/>
      <c r="M60" s="27"/>
      <c r="N60" s="27"/>
      <c r="O60" s="29"/>
      <c r="P60" s="29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</row>
    <row r="61" spans="1:35" x14ac:dyDescent="0.45">
      <c r="A61" s="22"/>
      <c r="B61" s="22"/>
      <c r="C61" s="22"/>
      <c r="D61" s="22"/>
      <c r="E61" s="22"/>
      <c r="F61" s="22"/>
      <c r="G61" s="22"/>
      <c r="H61" s="22"/>
      <c r="I61" s="23"/>
      <c r="J61" s="22"/>
      <c r="K61" s="22"/>
      <c r="L61" s="23"/>
      <c r="M61" s="27"/>
      <c r="N61" s="27"/>
      <c r="O61" s="29"/>
      <c r="P61" s="29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</row>
    <row r="62" spans="1:35" x14ac:dyDescent="0.45">
      <c r="A62" s="22"/>
      <c r="B62" s="22"/>
      <c r="C62" s="22"/>
      <c r="D62" s="22"/>
      <c r="E62" s="22"/>
      <c r="F62" s="22"/>
      <c r="G62" s="22"/>
      <c r="H62" s="22"/>
      <c r="I62" s="23"/>
      <c r="J62" s="22"/>
      <c r="K62" s="22"/>
      <c r="L62" s="23"/>
      <c r="M62" s="27"/>
      <c r="N62" s="27"/>
      <c r="O62" s="29"/>
      <c r="P62" s="29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</row>
    <row r="63" spans="1:35" x14ac:dyDescent="0.45">
      <c r="A63" s="22"/>
      <c r="B63" s="22"/>
      <c r="C63" s="22"/>
      <c r="D63" s="22"/>
      <c r="E63" s="22"/>
      <c r="F63" s="22"/>
      <c r="G63" s="22"/>
      <c r="H63" s="22"/>
      <c r="I63" s="27"/>
      <c r="J63" s="22"/>
      <c r="K63" s="22"/>
      <c r="L63" s="27"/>
      <c r="M63" s="22"/>
      <c r="N63" s="25"/>
      <c r="O63" s="34"/>
      <c r="P63" s="22"/>
      <c r="Q63" s="22"/>
      <c r="R63" s="22"/>
      <c r="S63" s="22"/>
      <c r="T63" s="27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</row>
    <row r="64" spans="1:35" x14ac:dyDescent="0.4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31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</row>
    <row r="65" spans="1:35" x14ac:dyDescent="0.4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</row>
    <row r="66" spans="1:35" x14ac:dyDescent="0.45">
      <c r="O66" s="6"/>
    </row>
  </sheetData>
  <mergeCells count="3">
    <mergeCell ref="B16:D16"/>
    <mergeCell ref="J14:L14"/>
    <mergeCell ref="J15:L1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CABFE-E55A-4183-AE72-4DF28C82DD63}">
  <dimension ref="B1:D14"/>
  <sheetViews>
    <sheetView workbookViewId="0">
      <selection activeCell="C15" sqref="C15"/>
    </sheetView>
  </sheetViews>
  <sheetFormatPr defaultRowHeight="14.25" x14ac:dyDescent="0.45"/>
  <cols>
    <col min="3" max="3" width="15.3984375" bestFit="1" customWidth="1"/>
    <col min="4" max="4" width="18.53125" customWidth="1"/>
  </cols>
  <sheetData>
    <row r="1" spans="2:4" ht="14.65" thickBot="1" x14ac:dyDescent="0.5"/>
    <row r="2" spans="2:4" ht="28.9" thickBot="1" x14ac:dyDescent="0.5">
      <c r="B2" s="77" t="s">
        <v>33</v>
      </c>
      <c r="C2" s="77" t="s">
        <v>32</v>
      </c>
      <c r="D2" s="77" t="s">
        <v>31</v>
      </c>
    </row>
    <row r="3" spans="2:4" x14ac:dyDescent="0.45">
      <c r="B3" s="71">
        <v>0</v>
      </c>
      <c r="C3" s="74">
        <f>'Scenario 1'!Q3</f>
        <v>-1842500</v>
      </c>
      <c r="D3" s="74">
        <f>'Scenario 2 (MAX $20M CAPEX)'!Q3</f>
        <v>-1842500</v>
      </c>
    </row>
    <row r="4" spans="2:4" x14ac:dyDescent="0.45">
      <c r="B4" s="72">
        <v>1</v>
      </c>
      <c r="C4" s="75">
        <f>'Scenario 1'!Q4</f>
        <v>350007345.47854692</v>
      </c>
      <c r="D4" s="75">
        <f>'Scenario 2 (MAX $20M CAPEX)'!Q4</f>
        <v>350007345.47854692</v>
      </c>
    </row>
    <row r="5" spans="2:4" x14ac:dyDescent="0.45">
      <c r="B5" s="72">
        <v>2</v>
      </c>
      <c r="C5" s="75">
        <f>'Scenario 1'!Q5</f>
        <v>523992222.49399865</v>
      </c>
      <c r="D5" s="75">
        <f>'Scenario 2 (MAX $20M CAPEX)'!Q5</f>
        <v>523992222.49399865</v>
      </c>
    </row>
    <row r="6" spans="2:4" x14ac:dyDescent="0.45">
      <c r="B6" s="72">
        <v>3</v>
      </c>
      <c r="C6" s="75">
        <f>'Scenario 1'!Q6</f>
        <v>593653815.02620053</v>
      </c>
      <c r="D6" s="75">
        <f>'Scenario 2 (MAX $20M CAPEX)'!Q6</f>
        <v>595172912.24842286</v>
      </c>
    </row>
    <row r="7" spans="2:4" x14ac:dyDescent="0.45">
      <c r="B7" s="72">
        <v>4</v>
      </c>
      <c r="C7" s="75">
        <f>'Scenario 1'!Q7</f>
        <v>621501846.77437353</v>
      </c>
      <c r="D7" s="75">
        <f>'Scenario 2 (MAX $20M CAPEX)'!Q7</f>
        <v>623020943.99659586</v>
      </c>
    </row>
    <row r="8" spans="2:4" x14ac:dyDescent="0.45">
      <c r="B8" s="72">
        <v>5</v>
      </c>
      <c r="C8" s="75">
        <f>'Scenario 1'!Q8</f>
        <v>632348700.54951739</v>
      </c>
      <c r="D8" s="75">
        <f>'Scenario 2 (MAX $20M CAPEX)'!Q8</f>
        <v>634922726.39828289</v>
      </c>
    </row>
    <row r="9" spans="2:4" x14ac:dyDescent="0.45">
      <c r="B9" s="72">
        <v>6</v>
      </c>
      <c r="C9" s="75">
        <f>'Scenario 1'!Q9</f>
        <v>634571618.36656499</v>
      </c>
      <c r="D9" s="75">
        <f>'Scenario 2 (MAX $20M CAPEX)'!Q9</f>
        <v>638024751.40411651</v>
      </c>
    </row>
    <row r="10" spans="2:4" x14ac:dyDescent="0.45">
      <c r="B10" s="72">
        <v>7</v>
      </c>
      <c r="C10" s="75">
        <f>'Scenario 1'!Q10</f>
        <v>635819421.68657613</v>
      </c>
      <c r="D10" s="75">
        <f>'Scenario 2 (MAX $20M CAPEX)'!Q10</f>
        <v>640005144.04811597</v>
      </c>
    </row>
    <row r="11" spans="2:4" x14ac:dyDescent="0.45">
      <c r="B11" s="72">
        <v>8</v>
      </c>
      <c r="C11" s="75">
        <f>'Scenario 1'!Q11</f>
        <v>636622739.32539928</v>
      </c>
      <c r="D11" s="75">
        <f>'Scenario 2 (MAX $20M CAPEX)'!Q11</f>
        <v>640808461.68693912</v>
      </c>
    </row>
    <row r="12" spans="2:4" x14ac:dyDescent="0.45">
      <c r="B12" s="72">
        <v>9</v>
      </c>
      <c r="C12" s="75">
        <f>'Scenario 1'!Q12</f>
        <v>636945556.1240859</v>
      </c>
      <c r="D12" s="75">
        <f>'Scenario 2 (MAX $20M CAPEX)'!Q12</f>
        <v>640113793.31341982</v>
      </c>
    </row>
    <row r="13" spans="2:4" ht="14.65" thickBot="1" x14ac:dyDescent="0.5">
      <c r="B13" s="73">
        <v>10</v>
      </c>
      <c r="C13" s="76">
        <f>'Scenario 1'!Q13</f>
        <v>637072727.97257209</v>
      </c>
      <c r="D13" s="76">
        <f>'Scenario 2 (MAX $20M CAPEX)'!Q13</f>
        <v>640240965.161906</v>
      </c>
    </row>
    <row r="14" spans="2:4" x14ac:dyDescent="0.45">
      <c r="C14" s="6">
        <f>D13-C13</f>
        <v>3168237.1893339157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 1</vt:lpstr>
      <vt:lpstr>Scenario 2 (MAX $20M CAPEX)</vt:lpstr>
      <vt:lpstr>NPV Comparison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Apoorva Saxena</dc:creator>
  <cp:lastModifiedBy>Apoorva Saxena</cp:lastModifiedBy>
  <dcterms:created xsi:type="dcterms:W3CDTF">2020-09-21T18:37:56Z</dcterms:created>
  <dcterms:modified xsi:type="dcterms:W3CDTF">2020-12-29T06:24:45Z</dcterms:modified>
</cp:coreProperties>
</file>