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autoCompressPictures="0" defaultThemeVersion="124226"/>
  <bookViews>
    <workbookView xWindow="240" yWindow="345" windowWidth="20730" windowHeight="11700" tabRatio="840" firstSheet="4" activeTab="15"/>
  </bookViews>
  <sheets>
    <sheet name="President" sheetId="4" r:id="rId1"/>
    <sheet name="Service VP" sheetId="2" r:id="rId2"/>
    <sheet name="Spring Fling|PNO|D4K" sheetId="29" r:id="rId3"/>
    <sheet name="Membership VP" sheetId="24" r:id="rId4"/>
    <sheet name="Fellowship VP" sheetId="26" r:id="rId5"/>
    <sheet name="Finance VP" sheetId="15" r:id="rId6"/>
    <sheet name="Pledge Parents" sheetId="22" r:id="rId7"/>
    <sheet name="Pledge Retreat" sheetId="23" r:id="rId8"/>
    <sheet name="RecSecs" sheetId="25" r:id="rId9"/>
    <sheet name="CorrSec" sheetId="27" r:id="rId10"/>
    <sheet name="PressSec" sheetId="14" r:id="rId11"/>
    <sheet name="AlumniSec" sheetId="21" r:id="rId12"/>
    <sheet name="Historians" sheetId="18" r:id="rId13"/>
    <sheet name="SAAs" sheetId="13" r:id="rId14"/>
    <sheet name="OPEX|LIABILITIES" sheetId="31" r:id="rId15"/>
    <sheet name="TOTALS" sheetId="30" r:id="rId16"/>
  </sheets>
  <calcPr calcId="125725"/>
  <extLst>
    <ext xmlns:mx="http://schemas.microsoft.com/office/mac/excel/2008/main" uri="{7523E5D3-25F3-A5E0-1632-64F254C22452}">
      <mx:ArchID Flags="2"/>
    </ext>
  </extLst>
</workbook>
</file>

<file path=xl/calcChain.xml><?xml version="1.0" encoding="utf-8"?>
<calcChain xmlns="http://schemas.openxmlformats.org/spreadsheetml/2006/main">
  <c r="D18" i="30"/>
  <c r="C17"/>
  <c r="B17"/>
  <c r="E17" s="1"/>
  <c r="E19" i="31"/>
  <c r="E18"/>
  <c r="E16"/>
  <c r="B12" i="30"/>
  <c r="C7"/>
  <c r="B8"/>
  <c r="E8" s="1"/>
  <c r="B7"/>
  <c r="E7" s="1"/>
  <c r="B4"/>
  <c r="E8" i="31"/>
  <c r="E10"/>
  <c r="E17" i="18"/>
  <c r="E19"/>
  <c r="E29" i="21"/>
  <c r="E28"/>
  <c r="E31"/>
  <c r="E32"/>
  <c r="E33"/>
  <c r="E34"/>
  <c r="E35"/>
  <c r="E36"/>
  <c r="E37"/>
  <c r="E38"/>
  <c r="E30"/>
  <c r="E20" i="14"/>
  <c r="E22" s="1"/>
  <c r="E18" i="27"/>
  <c r="E20" s="1"/>
  <c r="E16" i="14"/>
  <c r="E7"/>
  <c r="E5" i="27"/>
  <c r="E14" i="15"/>
  <c r="E16" s="1"/>
  <c r="E27" i="24"/>
  <c r="E26"/>
  <c r="E25"/>
  <c r="E23"/>
  <c r="E72" i="26"/>
  <c r="E71"/>
  <c r="E44"/>
  <c r="E45" s="1"/>
  <c r="E70" s="1"/>
  <c r="E68"/>
  <c r="E67"/>
  <c r="E65"/>
  <c r="E64"/>
  <c r="E63"/>
  <c r="E62"/>
  <c r="E61"/>
  <c r="E60"/>
  <c r="E59"/>
  <c r="E58"/>
  <c r="E57"/>
  <c r="E56"/>
  <c r="E55"/>
  <c r="E54"/>
  <c r="E53"/>
  <c r="E66" s="1"/>
  <c r="E51"/>
  <c r="E50"/>
  <c r="E47"/>
  <c r="E48" s="1"/>
  <c r="E41"/>
  <c r="E40"/>
  <c r="E39"/>
  <c r="E38"/>
  <c r="E37"/>
  <c r="E36"/>
  <c r="E42" s="1"/>
  <c r="E35"/>
  <c r="E4" i="30" l="1"/>
  <c r="E20" i="31"/>
  <c r="E12" i="27" l="1"/>
  <c r="E12" i="15" l="1"/>
  <c r="E14" i="27"/>
  <c r="E13"/>
  <c r="E10"/>
  <c r="E9"/>
  <c r="E8"/>
  <c r="E7"/>
  <c r="E6"/>
  <c r="E4"/>
  <c r="E11" l="1"/>
  <c r="B11" i="30" s="1"/>
  <c r="E32" i="26"/>
  <c r="E31"/>
  <c r="E30"/>
  <c r="E29"/>
  <c r="E28"/>
  <c r="E25"/>
  <c r="E24"/>
  <c r="E23"/>
  <c r="E22"/>
  <c r="E21"/>
  <c r="E20"/>
  <c r="E19"/>
  <c r="E18"/>
  <c r="E17"/>
  <c r="E16"/>
  <c r="E15"/>
  <c r="E14"/>
  <c r="E13"/>
  <c r="E12"/>
  <c r="E9"/>
  <c r="E8"/>
  <c r="E7"/>
  <c r="E6"/>
  <c r="E5"/>
  <c r="E14" i="18"/>
  <c r="E13"/>
  <c r="E12"/>
  <c r="E4"/>
  <c r="E10" s="1"/>
  <c r="E33" i="26" l="1"/>
  <c r="E10"/>
  <c r="E26"/>
  <c r="E15" i="18"/>
  <c r="B14" i="30" s="1"/>
  <c r="E14" s="1"/>
  <c r="E7" i="15"/>
  <c r="E21" i="29"/>
  <c r="E24"/>
  <c r="E25" s="1"/>
  <c r="E17"/>
  <c r="E18"/>
  <c r="E19"/>
  <c r="E20" s="1"/>
  <c r="E26"/>
  <c r="E32" s="1"/>
  <c r="E27"/>
  <c r="E28"/>
  <c r="E29"/>
  <c r="E31"/>
  <c r="E5"/>
  <c r="E11" s="1"/>
  <c r="E10" i="2" s="1"/>
  <c r="E6" i="29"/>
  <c r="E7"/>
  <c r="E8"/>
  <c r="E9"/>
  <c r="E10"/>
  <c r="E42"/>
  <c r="E45"/>
  <c r="E49"/>
  <c r="E59" s="1"/>
  <c r="E102" s="1"/>
  <c r="E12" i="2" s="1"/>
  <c r="E50" i="29"/>
  <c r="E51"/>
  <c r="E52"/>
  <c r="E53"/>
  <c r="E55"/>
  <c r="E63"/>
  <c r="E89"/>
  <c r="E100" s="1"/>
  <c r="E90"/>
  <c r="E91"/>
  <c r="E92"/>
  <c r="E93"/>
  <c r="E94"/>
  <c r="E95"/>
  <c r="E96"/>
  <c r="E97"/>
  <c r="E98"/>
  <c r="B15" i="30"/>
  <c r="E15" s="1"/>
  <c r="E11"/>
  <c r="E10"/>
  <c r="E27" i="22"/>
  <c r="E15"/>
  <c r="E6" i="23"/>
  <c r="E60"/>
  <c r="E7"/>
  <c r="E8"/>
  <c r="E81" s="1"/>
  <c r="E9"/>
  <c r="E10"/>
  <c r="E11"/>
  <c r="E12"/>
  <c r="E13"/>
  <c r="E14"/>
  <c r="E15"/>
  <c r="E16"/>
  <c r="E17"/>
  <c r="E18"/>
  <c r="E19"/>
  <c r="E20"/>
  <c r="E21"/>
  <c r="E22"/>
  <c r="E23"/>
  <c r="E24"/>
  <c r="E25"/>
  <c r="E26"/>
  <c r="E27"/>
  <c r="E28"/>
  <c r="E29"/>
  <c r="E30"/>
  <c r="E31"/>
  <c r="E32"/>
  <c r="E33"/>
  <c r="E34"/>
  <c r="E35"/>
  <c r="E36"/>
  <c r="E37"/>
  <c r="E38"/>
  <c r="E39"/>
  <c r="E40"/>
  <c r="E41"/>
  <c r="E42"/>
  <c r="E43"/>
  <c r="E44"/>
  <c r="E45"/>
  <c r="E46"/>
  <c r="E47"/>
  <c r="E48"/>
  <c r="E49"/>
  <c r="E50"/>
  <c r="E51"/>
  <c r="E52"/>
  <c r="E53"/>
  <c r="E54"/>
  <c r="E55"/>
  <c r="E56"/>
  <c r="E57"/>
  <c r="E58"/>
  <c r="E59"/>
  <c r="E61"/>
  <c r="E62"/>
  <c r="E63"/>
  <c r="E64"/>
  <c r="E65"/>
  <c r="E66"/>
  <c r="E67"/>
  <c r="E68"/>
  <c r="E69"/>
  <c r="E70"/>
  <c r="E71"/>
  <c r="E72"/>
  <c r="E73"/>
  <c r="E74"/>
  <c r="E75"/>
  <c r="E76"/>
  <c r="E77"/>
  <c r="E78"/>
  <c r="E79"/>
  <c r="E5"/>
  <c r="E29" i="22"/>
  <c r="E5" i="24"/>
  <c r="E18"/>
  <c r="E19"/>
  <c r="E20"/>
  <c r="E17"/>
  <c r="E15"/>
  <c r="E11"/>
  <c r="E12" s="1"/>
  <c r="E8"/>
  <c r="E9"/>
  <c r="E7"/>
  <c r="E4"/>
  <c r="E8" i="4"/>
  <c r="E10" s="1"/>
  <c r="E4" i="31"/>
  <c r="E6" s="1"/>
  <c r="B16" i="30" s="1"/>
  <c r="E16" s="1"/>
  <c r="E7" i="2"/>
  <c r="E9"/>
  <c r="E40" i="29"/>
  <c r="E39"/>
  <c r="D62"/>
  <c r="D61"/>
  <c r="E4" i="4"/>
  <c r="E40" i="21"/>
  <c r="E41"/>
  <c r="E26"/>
  <c r="E27"/>
  <c r="E4"/>
  <c r="E25" s="1"/>
  <c r="E44" s="1"/>
  <c r="E5"/>
  <c r="E6"/>
  <c r="E7"/>
  <c r="E8"/>
  <c r="E9"/>
  <c r="E10"/>
  <c r="E11"/>
  <c r="E12"/>
  <c r="E13"/>
  <c r="D14"/>
  <c r="E14"/>
  <c r="E15"/>
  <c r="E16"/>
  <c r="E17"/>
  <c r="E18"/>
  <c r="E19"/>
  <c r="E20"/>
  <c r="E21"/>
  <c r="E22"/>
  <c r="E23"/>
  <c r="E24"/>
  <c r="E6" i="14"/>
  <c r="E34" i="29" l="1"/>
  <c r="E11" i="2" s="1"/>
  <c r="E14" s="1"/>
  <c r="E16" s="1"/>
  <c r="E82" i="23"/>
  <c r="E83"/>
  <c r="E39" i="21"/>
  <c r="E43" s="1"/>
  <c r="C13" i="30"/>
  <c r="E6" i="24"/>
  <c r="E10"/>
  <c r="E21"/>
  <c r="E12" i="30"/>
  <c r="B13" l="1"/>
  <c r="E13" s="1"/>
  <c r="E45" i="21"/>
  <c r="C6" i="30"/>
  <c r="C18" s="1"/>
  <c r="B5"/>
  <c r="E18" i="2"/>
  <c r="B6" i="30"/>
  <c r="E5" l="1"/>
  <c r="E18" s="1"/>
  <c r="B18"/>
  <c r="D21" s="1"/>
  <c r="D22" s="1"/>
  <c r="E6"/>
</calcChain>
</file>

<file path=xl/sharedStrings.xml><?xml version="1.0" encoding="utf-8"?>
<sst xmlns="http://schemas.openxmlformats.org/spreadsheetml/2006/main" count="1138" uniqueCount="635">
  <si>
    <t>President</t>
  </si>
  <si>
    <t>EVENT/PROJECT</t>
  </si>
  <si>
    <t>ITEM/DESCRIPTION</t>
  </si>
  <si>
    <t>QUANTITY</t>
  </si>
  <si>
    <t>PRICE PER UNIT</t>
  </si>
  <si>
    <t>ITEM TOTALS</t>
  </si>
  <si>
    <t>LOCATION OF PURCHASE</t>
  </si>
  <si>
    <t>REASON</t>
  </si>
  <si>
    <t xml:space="preserve">Survey </t>
  </si>
  <si>
    <t>Paper for surveys throughout term</t>
  </si>
  <si>
    <t>OfficeMax</t>
  </si>
  <si>
    <t>To cover costs of printing and paper</t>
  </si>
  <si>
    <t>GRAND TOTAL</t>
  </si>
  <si>
    <t>Service Vice Presidents</t>
  </si>
  <si>
    <t>National office</t>
  </si>
  <si>
    <t>Needed for new actives.</t>
  </si>
  <si>
    <t>Vigorous Sapling Pins</t>
  </si>
  <si>
    <t>Service Awards/Printing papers</t>
  </si>
  <si>
    <t>Various</t>
  </si>
  <si>
    <t>Office Max</t>
  </si>
  <si>
    <t xml:space="preserve">Paper certificates for actives and new actives. </t>
  </si>
  <si>
    <t>EVENT TOTAL</t>
  </si>
  <si>
    <t>Project Linus @ Rush Week: Service Night</t>
  </si>
  <si>
    <t>Fleece for Project Linus</t>
  </si>
  <si>
    <t>Spring Fling</t>
  </si>
  <si>
    <t>Service Project Reserve Fund</t>
  </si>
  <si>
    <t>Miscellaneous</t>
  </si>
  <si>
    <t>Funds set aside for anyone to start up a new Chapter-run service project.</t>
  </si>
  <si>
    <t>Membership VP</t>
  </si>
  <si>
    <t>F2K12 Activation</t>
  </si>
  <si>
    <t>Service Pins</t>
  </si>
  <si>
    <t>National Office</t>
  </si>
  <si>
    <t>S2K12 Awards Ceremony</t>
  </si>
  <si>
    <t>Certificates &amp; Awards</t>
  </si>
  <si>
    <t>Active Status Certificates &amp; Awards</t>
  </si>
  <si>
    <t>Pledge Retreat</t>
  </si>
  <si>
    <t>Actives Lock In</t>
  </si>
  <si>
    <t>Bricks</t>
  </si>
  <si>
    <t>Home Depot</t>
  </si>
  <si>
    <t>Breaking bricks</t>
  </si>
  <si>
    <t>Brown Bags</t>
  </si>
  <si>
    <t>Dollar Tree</t>
  </si>
  <si>
    <t>Fuzzy Wuzzys</t>
  </si>
  <si>
    <t>Markers</t>
  </si>
  <si>
    <t>Writing on bricks and fuzzy wuzzys</t>
  </si>
  <si>
    <t>CLW</t>
  </si>
  <si>
    <t>Thank You Cards</t>
  </si>
  <si>
    <t>Walmart</t>
  </si>
  <si>
    <t>Spirit Chairs</t>
  </si>
  <si>
    <t>WalMart</t>
  </si>
  <si>
    <t>Pizza</t>
  </si>
  <si>
    <t>Little Ceasars</t>
  </si>
  <si>
    <t>Soda</t>
  </si>
  <si>
    <t>Wal Mart</t>
  </si>
  <si>
    <t>Napkins</t>
  </si>
  <si>
    <t>For Pizza and spills</t>
  </si>
  <si>
    <t>Food for the event</t>
  </si>
  <si>
    <t>Cups</t>
  </si>
  <si>
    <t>Costco</t>
  </si>
  <si>
    <t>For Soda</t>
  </si>
  <si>
    <t>Food and Drinks provided during the event</t>
  </si>
  <si>
    <t>IM Sports</t>
  </si>
  <si>
    <t>2 Sports in Spring</t>
  </si>
  <si>
    <t>UC Davis ARC</t>
  </si>
  <si>
    <t>Pay for team registration: Ultimate Frisbee, Dodgeball, TBD</t>
  </si>
  <si>
    <t>Binders</t>
  </si>
  <si>
    <t>Rush: Info Night</t>
  </si>
  <si>
    <t>Rush: Bowling</t>
  </si>
  <si>
    <t>Retreat Site</t>
  </si>
  <si>
    <t>Prints</t>
  </si>
  <si>
    <t>Pledge Retreat, 120 people for 2 days and 2 nights</t>
  </si>
  <si>
    <t>EVENT</t>
  </si>
  <si>
    <t>Soy Sauce</t>
  </si>
  <si>
    <t>Spaghetti</t>
  </si>
  <si>
    <t>Worcestershire Sauce</t>
  </si>
  <si>
    <t xml:space="preserve">KS Marinara </t>
  </si>
  <si>
    <t>Hot Cocoa</t>
  </si>
  <si>
    <t>Ranch</t>
  </si>
  <si>
    <t>Paper Plates</t>
  </si>
  <si>
    <t>Paper Towels</t>
  </si>
  <si>
    <t>Paper Napkins</t>
  </si>
  <si>
    <t>Toilet Paper</t>
  </si>
  <si>
    <t>Trash bags</t>
  </si>
  <si>
    <t>Foil</t>
  </si>
  <si>
    <t>Spaghetti Meat Sauce</t>
  </si>
  <si>
    <t>Potatoes</t>
  </si>
  <si>
    <t>Onions</t>
  </si>
  <si>
    <t>Salsa</t>
  </si>
  <si>
    <t>Tea</t>
  </si>
  <si>
    <t>Batteries for flashlights</t>
  </si>
  <si>
    <t>Water Bottles</t>
  </si>
  <si>
    <t>Ziploc bags</t>
  </si>
  <si>
    <t>Bread</t>
  </si>
  <si>
    <t>Conola oil</t>
  </si>
  <si>
    <t>Tang</t>
  </si>
  <si>
    <t>Salt</t>
  </si>
  <si>
    <t>Pepper</t>
  </si>
  <si>
    <t>Spoons and forks</t>
  </si>
  <si>
    <t>Skewers</t>
  </si>
  <si>
    <t>Chili 15oz (pck of 12)</t>
  </si>
  <si>
    <t>Graham Crackers</t>
  </si>
  <si>
    <t>Hershey Bars</t>
  </si>
  <si>
    <t>Marshmallows</t>
  </si>
  <si>
    <t>Lemonade Powder</t>
  </si>
  <si>
    <t>Coleman Propane (small)</t>
  </si>
  <si>
    <t>Salad Dressing</t>
  </si>
  <si>
    <t>Jelly</t>
  </si>
  <si>
    <t>Peanut Butter</t>
  </si>
  <si>
    <t>Sponges</t>
  </si>
  <si>
    <t xml:space="preserve">Dish Fluid </t>
  </si>
  <si>
    <t>Hand Sanitizer</t>
  </si>
  <si>
    <t>Duck Tape</t>
  </si>
  <si>
    <t>Coleman Tie-Style Mantle</t>
  </si>
  <si>
    <t>Sour Cream</t>
  </si>
  <si>
    <t>Charcoal</t>
  </si>
  <si>
    <t>Lighter Fluid</t>
  </si>
  <si>
    <t xml:space="preserve">Lighter </t>
  </si>
  <si>
    <t>Firewood</t>
  </si>
  <si>
    <t>Safeway</t>
  </si>
  <si>
    <t>Propane tank refills</t>
  </si>
  <si>
    <t xml:space="preserve">Aluminum Trays </t>
  </si>
  <si>
    <t>Dinner rolls</t>
  </si>
  <si>
    <t>Romaine lettuce</t>
  </si>
  <si>
    <t>Iceberg lettuce</t>
  </si>
  <si>
    <t>Tortillas</t>
  </si>
  <si>
    <t>Eggs</t>
  </si>
  <si>
    <t>Hamburger meat</t>
  </si>
  <si>
    <t>Shredded cheese</t>
  </si>
  <si>
    <t>Burger buns</t>
  </si>
  <si>
    <t>Hot dog buns</t>
  </si>
  <si>
    <t>Hot dogs</t>
  </si>
  <si>
    <t>Veggie patties</t>
  </si>
  <si>
    <t>Sliced cheese</t>
  </si>
  <si>
    <t>Chicken Drumsticks</t>
  </si>
  <si>
    <t>Green Onion</t>
  </si>
  <si>
    <t>Garlic</t>
  </si>
  <si>
    <t>Carrots</t>
  </si>
  <si>
    <t>Potato Salad</t>
  </si>
  <si>
    <t>Tortilla Chip</t>
  </si>
  <si>
    <t>Milk</t>
  </si>
  <si>
    <t>Cereal</t>
  </si>
  <si>
    <t>Ice</t>
  </si>
  <si>
    <t>Tomatoes</t>
  </si>
  <si>
    <t>Water Jug refill</t>
  </si>
  <si>
    <t>70 Qt Cooler</t>
  </si>
  <si>
    <t>Amazon</t>
  </si>
  <si>
    <t>BBQ Potluck</t>
  </si>
  <si>
    <t>veggie burgers (count 4)</t>
  </si>
  <si>
    <t>Potatoe Salad (3lb)</t>
  </si>
  <si>
    <t>Refreshe 2-Liter Soda</t>
  </si>
  <si>
    <t>Lucerne Cheese Slices</t>
  </si>
  <si>
    <t>Chips</t>
  </si>
  <si>
    <t>Napkins (count 100)</t>
  </si>
  <si>
    <t>Plastic Forks (count 24)</t>
  </si>
  <si>
    <t>Refreshe Bottled Water (12 count)</t>
  </si>
  <si>
    <t>Condiments</t>
  </si>
  <si>
    <t>Lighter Fluid 32 fl oz.</t>
  </si>
  <si>
    <t>Kingsford Charcoal 12.5lb</t>
  </si>
  <si>
    <t>Salad (12oz)</t>
  </si>
  <si>
    <t>Paper Plates (50 count) (100 plates)</t>
  </si>
  <si>
    <t>Aluminum Trays (3 count)</t>
  </si>
  <si>
    <t>Cups (54 count)</t>
  </si>
  <si>
    <t>Graduation</t>
  </si>
  <si>
    <t>Stoles</t>
  </si>
  <si>
    <t>Banquet</t>
  </si>
  <si>
    <t>Banquet Ticket</t>
  </si>
  <si>
    <t>Baked Goods</t>
  </si>
  <si>
    <t>CLW/Miscellaneous workshops/Elections</t>
  </si>
  <si>
    <t>Campus</t>
  </si>
  <si>
    <t>Prints for workshops, surveys, elections, etc.</t>
  </si>
  <si>
    <t>Corresponding Secretaries</t>
  </si>
  <si>
    <t>GRAND TOTAL:</t>
  </si>
  <si>
    <t>FROM GENERAL FUND:</t>
  </si>
  <si>
    <t>PAID BY MEMBERS:</t>
  </si>
  <si>
    <t>Alumni Sec:</t>
  </si>
  <si>
    <t>REASON:</t>
  </si>
  <si>
    <t>EVENT TOTAL:</t>
  </si>
  <si>
    <t>Recording Secretaries</t>
  </si>
  <si>
    <t>Press Secretaries</t>
  </si>
  <si>
    <t>Finance Vice Presidents</t>
  </si>
  <si>
    <t>General accounting supplies</t>
  </si>
  <si>
    <t>Receipt books</t>
  </si>
  <si>
    <t>OfficeMax/Amazon</t>
  </si>
  <si>
    <t>Required for handwritten proofs of payment.</t>
  </si>
  <si>
    <t>Electronic Transactions</t>
  </si>
  <si>
    <t>Chapter subsidy of e-transaction fees</t>
  </si>
  <si>
    <t>1.9-2.75%</t>
  </si>
  <si>
    <t xml:space="preserve">Sailpay/SquareUp/PayPal/Google </t>
  </si>
  <si>
    <t>To cover the cost of utilizing electronic transactions (credit cards/online payment).</t>
  </si>
  <si>
    <t>Event security</t>
  </si>
  <si>
    <t>(500 ct) Wristbands</t>
  </si>
  <si>
    <t>To allow easy identification of paid attendees at events.</t>
  </si>
  <si>
    <t>Fellowship Vice Presidents</t>
  </si>
  <si>
    <t xml:space="preserve">Hotdog </t>
  </si>
  <si>
    <t>Buns</t>
  </si>
  <si>
    <t xml:space="preserve">Pasta </t>
  </si>
  <si>
    <t xml:space="preserve">Gummy Worms </t>
  </si>
  <si>
    <t xml:space="preserve">Crackers </t>
  </si>
  <si>
    <t xml:space="preserve">Ice Cream </t>
  </si>
  <si>
    <t xml:space="preserve">Soda </t>
  </si>
  <si>
    <t xml:space="preserve">Watermelon </t>
  </si>
  <si>
    <t xml:space="preserve">Peanut Butter </t>
  </si>
  <si>
    <t>Beef Patties</t>
  </si>
  <si>
    <t>ITEM TOTALS + TAX</t>
  </si>
  <si>
    <t>Historians</t>
  </si>
  <si>
    <t>TOTAL (after shipping + tax)</t>
  </si>
  <si>
    <t>S2K13 Picture Printing</t>
  </si>
  <si>
    <t>Photos printed for term scrapbook</t>
  </si>
  <si>
    <t>S2K13 Scrapbooking Supplies</t>
  </si>
  <si>
    <t>Assorted Scrapbook Paper</t>
  </si>
  <si>
    <t>Already have a few left over materials from last term
But are in need of scrapbooks, clear refill pages, and more glue.
It is difficult to determine the exact number of each supply we will need, so we've given an estimation of our costs and included a general supplies fund which will be used toward any area we need more supplies.</t>
  </si>
  <si>
    <t>Stickers</t>
  </si>
  <si>
    <t>Glue</t>
  </si>
  <si>
    <t>Refill clear pages</t>
  </si>
  <si>
    <t>End of the Term Historian Awards</t>
  </si>
  <si>
    <t>Paper awards</t>
  </si>
  <si>
    <t>Term tradition of handing out awards for 
Photo whore A,B, C etc..</t>
  </si>
  <si>
    <t>Online</t>
  </si>
  <si>
    <t>Clothes Box</t>
  </si>
  <si>
    <t>Dress shirts</t>
  </si>
  <si>
    <t>Providing clothing for those who do not have access to for fundraisers</t>
  </si>
  <si>
    <t>Storage Organization</t>
  </si>
  <si>
    <t>Storage Racks</t>
  </si>
  <si>
    <t>Racks to reorganize the chapter's storage area with</t>
  </si>
  <si>
    <t>Dance 4 Kids</t>
  </si>
  <si>
    <t>CATEGORY</t>
  </si>
  <si>
    <t>Davis</t>
  </si>
  <si>
    <t>Balloons</t>
    <phoneticPr fontId="0" type="noConversion"/>
  </si>
  <si>
    <t>String</t>
    <phoneticPr fontId="0" type="noConversion"/>
  </si>
  <si>
    <t>Helium</t>
    <phoneticPr fontId="0" type="noConversion"/>
  </si>
  <si>
    <t>Tape</t>
    <phoneticPr fontId="0" type="noConversion"/>
  </si>
  <si>
    <t>Butcher Paper</t>
    <phoneticPr fontId="0" type="noConversion"/>
  </si>
  <si>
    <t>Paint</t>
    <phoneticPr fontId="0" type="noConversion"/>
  </si>
  <si>
    <t>Table Cloth</t>
    <phoneticPr fontId="0" type="noConversion"/>
  </si>
  <si>
    <t>Center Piece</t>
    <phoneticPr fontId="0" type="noConversion"/>
  </si>
  <si>
    <t>Favors</t>
    <phoneticPr fontId="0" type="noConversion"/>
  </si>
  <si>
    <t>Props</t>
    <phoneticPr fontId="0" type="noConversion"/>
  </si>
  <si>
    <t>Mardi Gras beads</t>
  </si>
  <si>
    <t>Masks</t>
  </si>
  <si>
    <t>Feather Boas</t>
  </si>
  <si>
    <t>Walmart &amp; Joann</t>
  </si>
  <si>
    <t>Dollar Store</t>
  </si>
  <si>
    <t>Party City</t>
  </si>
  <si>
    <t>ShinDigz</t>
  </si>
  <si>
    <t>WeddingFavorDiscount</t>
  </si>
  <si>
    <t>Windy City Novelties</t>
  </si>
  <si>
    <t>Bulk Party Supplies</t>
  </si>
  <si>
    <t>Classy tables</t>
  </si>
  <si>
    <t>Photo booth</t>
  </si>
  <si>
    <t>Decorative</t>
  </si>
  <si>
    <t>PR</t>
  </si>
  <si>
    <t>Fliers</t>
    <phoneticPr fontId="0" type="noConversion"/>
  </si>
  <si>
    <t>Stamps</t>
    <phoneticPr fontId="0" type="noConversion"/>
  </si>
  <si>
    <t>Invitations</t>
  </si>
  <si>
    <t>Post office</t>
  </si>
  <si>
    <t>Gotta send invitations out, bruv.</t>
  </si>
  <si>
    <t>Butter</t>
  </si>
  <si>
    <t>Chocolate</t>
  </si>
  <si>
    <t>Water</t>
  </si>
  <si>
    <t>FOOD/PLATE SETTINGS</t>
  </si>
  <si>
    <t>FACILITY</t>
  </si>
  <si>
    <t>DECORATIONS</t>
  </si>
  <si>
    <t>Spring Banquet Ticket</t>
  </si>
  <si>
    <t>Participation Incentives</t>
  </si>
  <si>
    <t>Utensils</t>
  </si>
  <si>
    <t>Plates</t>
  </si>
  <si>
    <t>IC Big Sausage Fest</t>
  </si>
  <si>
    <t>Sausages</t>
  </si>
  <si>
    <t>Provide sausages in case no one brings any.</t>
  </si>
  <si>
    <t>Needed for newly cross actives. $15 for shipping</t>
  </si>
  <si>
    <t>Dog Tags</t>
  </si>
  <si>
    <t>Blankets for service project $197.60 + $16.30 tax</t>
  </si>
  <si>
    <t>Toys</t>
  </si>
  <si>
    <t>Boys and Girls toys</t>
  </si>
  <si>
    <t>Potting Soil</t>
  </si>
  <si>
    <t>For Spring Fling project</t>
  </si>
  <si>
    <t>Fertilizer</t>
  </si>
  <si>
    <t>Seeds</t>
  </si>
  <si>
    <t>Paper</t>
  </si>
  <si>
    <t>Masking Tape</t>
  </si>
  <si>
    <t>(48 ct) Cellophane Treat Bags</t>
  </si>
  <si>
    <t>For wrapping the toys</t>
  </si>
  <si>
    <t>2 Alumni BBQs</t>
  </si>
  <si>
    <t>Frozen Beef Patties (8 count) (48 patties)</t>
  </si>
  <si>
    <t>Hamburger Buns (8 count) (48 buns)</t>
  </si>
  <si>
    <t>Hotdogs (count 10) (60 dogs)</t>
  </si>
  <si>
    <t>Hotdog Buns (8 count) (64 buns)</t>
  </si>
  <si>
    <t>Snacks</t>
  </si>
  <si>
    <t>Vanilla Extract</t>
  </si>
  <si>
    <t>Flour (5lb)</t>
  </si>
  <si>
    <t>Sugar (4lb)</t>
  </si>
  <si>
    <t>Eggs (count 12)</t>
  </si>
  <si>
    <t>Chocolate Chips</t>
  </si>
  <si>
    <t>Marshmellows</t>
  </si>
  <si>
    <t>Rice Crispies</t>
  </si>
  <si>
    <t>Brown Sugar (32oz)</t>
  </si>
  <si>
    <t>Raffle Stoles</t>
  </si>
  <si>
    <t>PARENTS' NIGHT OUT</t>
  </si>
  <si>
    <t>Facility</t>
  </si>
  <si>
    <t>Senior Center</t>
  </si>
  <si>
    <t>5 hours, 2 hours for set up/clean up, 3 hours for actual event.</t>
  </si>
  <si>
    <t>Decorative Materials</t>
  </si>
  <si>
    <t>Nametags</t>
  </si>
  <si>
    <t>Kids and Volunteers need to know each other names</t>
  </si>
  <si>
    <t>Duct Tape</t>
  </si>
  <si>
    <t>Necessary for hanging up signs and posters for parents</t>
  </si>
  <si>
    <t>Arts &amp; Crafts</t>
  </si>
  <si>
    <t>Sharpies</t>
  </si>
  <si>
    <t>For decorating and signs</t>
  </si>
  <si>
    <t>Color Construction Paper</t>
  </si>
  <si>
    <t>Making rainbow mobiles + rainbow handprint + clover wreaths</t>
  </si>
  <si>
    <t>Paper plates</t>
  </si>
  <si>
    <t>Clover wreaths</t>
  </si>
  <si>
    <t>Picture Print Outs</t>
  </si>
  <si>
    <t>Rite Aid</t>
  </si>
  <si>
    <t>Favor</t>
  </si>
  <si>
    <t>Kids need water - will be there for 3 hours</t>
  </si>
  <si>
    <t>Juice/Tea</t>
  </si>
  <si>
    <t>alternative to water</t>
  </si>
  <si>
    <t>Apples</t>
  </si>
  <si>
    <t>healthy snack time</t>
  </si>
  <si>
    <t>Evaporated Milk</t>
  </si>
  <si>
    <t>Target</t>
  </si>
  <si>
    <t>apple pie</t>
  </si>
  <si>
    <t>Pie Crust</t>
  </si>
  <si>
    <t>Apple pie</t>
  </si>
  <si>
    <t>Chex Mix</t>
  </si>
  <si>
    <t>Pledge Parents</t>
  </si>
  <si>
    <t>Pledge Program</t>
  </si>
  <si>
    <t>Binders for pledges to hold interview sheets</t>
  </si>
  <si>
    <t>Sheets for pledge binders (i.e. interview sheets)</t>
  </si>
  <si>
    <t>Pledge Parent Committee</t>
  </si>
  <si>
    <t>Folders</t>
  </si>
  <si>
    <t>For Pledge Trainers to store pledge group material</t>
  </si>
  <si>
    <t>Costco, Walmart</t>
  </si>
  <si>
    <t>Pledge Retreat Food</t>
  </si>
  <si>
    <t>(175 ct) String for beads</t>
  </si>
  <si>
    <t>Big 12 Workshop</t>
  </si>
  <si>
    <t>Beads</t>
  </si>
  <si>
    <t>(40 ct) Brown Paper Bags</t>
  </si>
  <si>
    <t>Fuzzy Wuzzies</t>
  </si>
  <si>
    <t>Fuel reimbursement for Supply drivers (Sedans)</t>
  </si>
  <si>
    <t>Pledge fund</t>
  </si>
  <si>
    <t>Supply drivers do not have passengers to help reimburse driving costs.</t>
  </si>
  <si>
    <t>Fuel reimbursement for Supply drivers (SUVs/Vans)</t>
  </si>
  <si>
    <t xml:space="preserve">Retreat Site </t>
  </si>
  <si>
    <t>Cost to book two group campsites + other fees</t>
  </si>
  <si>
    <t>Big Bro/Little Bro Workshops</t>
  </si>
  <si>
    <t>Color Rubberbands</t>
  </si>
  <si>
    <t>Materials for big bro/little bro workshops</t>
  </si>
  <si>
    <t>Water Balloons</t>
  </si>
  <si>
    <t>Grilling</t>
  </si>
  <si>
    <t>Prints for Activation invites</t>
  </si>
  <si>
    <t xml:space="preserve">Office Max </t>
  </si>
  <si>
    <t>Invitations to Activation for pledges</t>
  </si>
  <si>
    <t>Planks</t>
  </si>
  <si>
    <t>Cinder Blocks</t>
  </si>
  <si>
    <t>For planks</t>
  </si>
  <si>
    <t>8  ft. long wooden boards</t>
  </si>
  <si>
    <t>Replace wooden boards for planks</t>
  </si>
  <si>
    <t>Pledge Class gift</t>
  </si>
  <si>
    <t>Armynavy.com</t>
  </si>
  <si>
    <t>End of term gift</t>
  </si>
  <si>
    <t>Dues to National Office</t>
  </si>
  <si>
    <t>$25 pledge fee + $5 insurance</t>
  </si>
  <si>
    <t>Required by the National Office</t>
  </si>
  <si>
    <t xml:space="preserve">ESTIMATED REVENUE </t>
  </si>
  <si>
    <t>at $75/pledge</t>
  </si>
  <si>
    <t>EXPECTED SURPLUS</t>
  </si>
  <si>
    <t>Dollar Tree</t>
    <phoneticPr fontId="2" type="noConversion"/>
  </si>
  <si>
    <t>Safeway</t>
    <phoneticPr fontId="2" type="noConversion"/>
  </si>
  <si>
    <t>Eating Contest</t>
    <phoneticPr fontId="2" type="noConversion"/>
  </si>
  <si>
    <t>Bacon</t>
    <phoneticPr fontId="2" type="noConversion"/>
  </si>
  <si>
    <t>Ace Hardware</t>
    <phoneticPr fontId="2" type="noConversion"/>
  </si>
  <si>
    <t>Thrift Shop</t>
    <phoneticPr fontId="2" type="noConversion"/>
  </si>
  <si>
    <t>Broomball</t>
    <phoneticPr fontId="2" type="noConversion"/>
  </si>
  <si>
    <t>Vacaville</t>
    <phoneticPr fontId="2" type="noConversion"/>
  </si>
  <si>
    <t>Secret Week</t>
    <phoneticPr fontId="2" type="noConversion"/>
  </si>
  <si>
    <t>Tri-Fam</t>
    <phoneticPr fontId="2" type="noConversion"/>
  </si>
  <si>
    <t>Asian Market</t>
    <phoneticPr fontId="2" type="noConversion"/>
  </si>
  <si>
    <t>TBD</t>
    <phoneticPr fontId="2" type="noConversion"/>
  </si>
  <si>
    <t>End of the term banquet</t>
    <phoneticPr fontId="2" type="noConversion"/>
  </si>
  <si>
    <t>Spring Retreat</t>
  </si>
  <si>
    <t>Reserve America</t>
    <phoneticPr fontId="2" type="noConversion"/>
  </si>
  <si>
    <t>Watermelon</t>
  </si>
  <si>
    <t>Marshmallow</t>
    <phoneticPr fontId="2" type="noConversion"/>
  </si>
  <si>
    <t>subsize event charges for those that made active status</t>
  </si>
  <si>
    <t>No proposed budget.</t>
  </si>
  <si>
    <t>Biweekly events held at meeting</t>
  </si>
  <si>
    <t>General Meeting Games:</t>
  </si>
  <si>
    <t>Actives vs Pledges:</t>
  </si>
  <si>
    <t>From General Fund:</t>
  </si>
  <si>
    <t>From Members:</t>
  </si>
  <si>
    <t>Grand Total:</t>
  </si>
  <si>
    <t>Gift Certificates</t>
  </si>
  <si>
    <t xml:space="preserve">Begin a new IC event, BBQ POTLUCK, with our little brotther chapter, </t>
  </si>
  <si>
    <t xml:space="preserve">Kappa Sigma. This event is designed to establish a closer connection with KS </t>
  </si>
  <si>
    <t>This will also be a way for us to express our support.</t>
  </si>
  <si>
    <t>where we can focus on strengthening our relationship</t>
  </si>
  <si>
    <t xml:space="preserve">and get to know their active body on a more personal level. </t>
  </si>
  <si>
    <t>Picnic Day Table</t>
  </si>
  <si>
    <t>Fundraising Table Cost</t>
  </si>
  <si>
    <t>ASUCD</t>
  </si>
  <si>
    <t>To pay the cost of selling baked goods at Picnic Day</t>
  </si>
  <si>
    <t>For Service Cow</t>
  </si>
  <si>
    <t>S2K13 Chapter Awards</t>
  </si>
  <si>
    <t>Service Projects:</t>
  </si>
  <si>
    <t>New Service Project</t>
  </si>
  <si>
    <t>SUPPLIES</t>
  </si>
  <si>
    <t>See Spring Fling|PNO|D4K</t>
  </si>
  <si>
    <t>Food + Drinks</t>
  </si>
  <si>
    <t>CATAGORY TOTAL</t>
  </si>
  <si>
    <t>Davis Community Church: Main Room</t>
  </si>
  <si>
    <t>Security/Clean Up</t>
  </si>
  <si>
    <t>7 hours at $80/hour</t>
  </si>
  <si>
    <t>7 hours at $15/hour</t>
  </si>
  <si>
    <t>Satin</t>
  </si>
  <si>
    <t>Tulle</t>
  </si>
  <si>
    <t>$40 (before tax) for 20 Yards of Satin</t>
  </si>
  <si>
    <t>$50 (before tax) for 20 Yards of Satin</t>
  </si>
  <si>
    <t>$9.99 (before tax) for 100 count</t>
  </si>
  <si>
    <t>$2.72 for 450 Yards</t>
  </si>
  <si>
    <t>REASON/DESCRIPTION</t>
  </si>
  <si>
    <t>$42.50 per tank</t>
  </si>
  <si>
    <t>$1.09 per roll</t>
  </si>
  <si>
    <t>For Banners &amp; Signs</t>
  </si>
  <si>
    <t>Make banners &amp; signs; $1.99 per tube</t>
  </si>
  <si>
    <t>Regular Brushes</t>
  </si>
  <si>
    <t>Small Brushes</t>
  </si>
  <si>
    <t>Make banners &amp; signs; $5.49 per 7 count</t>
  </si>
  <si>
    <t>Make banners &amp; signs; $0.99 per 3 count</t>
  </si>
  <si>
    <t>Favors for kids; $2.50 per kid</t>
  </si>
  <si>
    <t>Part of favors; $7.99 for 144 count + $6.95 shipping</t>
  </si>
  <si>
    <t>It's a masquerade guyz; $5.29 for 24 count + $10 Shipping</t>
  </si>
  <si>
    <t>Advertise around YOLO; $.10 per sheet</t>
  </si>
  <si>
    <t>Romaine Lettuce</t>
  </si>
  <si>
    <t>Garbanzo Beans</t>
  </si>
  <si>
    <t>Salami</t>
  </si>
  <si>
    <t>Bell Peppers</t>
  </si>
  <si>
    <t>Kalamata Olives</t>
  </si>
  <si>
    <t>Feta Cheese</t>
  </si>
  <si>
    <t>Olive Oil</t>
  </si>
  <si>
    <t>White wine Vinegar</t>
  </si>
  <si>
    <t>Orzo Pasta</t>
  </si>
  <si>
    <t>Broccoli</t>
  </si>
  <si>
    <t>Spinach</t>
  </si>
  <si>
    <t>White Mushrooms</t>
  </si>
  <si>
    <t>Schwartz Chicken Sausage</t>
  </si>
  <si>
    <t>Parmesan Cheese</t>
  </si>
  <si>
    <t>Shallots</t>
  </si>
  <si>
    <t>Strawberries</t>
  </si>
  <si>
    <t>costco</t>
  </si>
  <si>
    <t>Sugar</t>
  </si>
  <si>
    <t>Half and Half</t>
  </si>
  <si>
    <t>Honey</t>
  </si>
  <si>
    <t>Utensils (forks, knives, spoons)</t>
  </si>
  <si>
    <t>Appetizer</t>
  </si>
  <si>
    <t>Entrée</t>
  </si>
  <si>
    <t>Dessert</t>
  </si>
  <si>
    <t>Saran Wrap</t>
  </si>
  <si>
    <t>Dish Soap</t>
  </si>
  <si>
    <t>General Kitchen Cleaner (409)</t>
  </si>
  <si>
    <t>Trash Bags</t>
  </si>
  <si>
    <t>Appetizer; $2.99 per 6 count</t>
  </si>
  <si>
    <t>Appetizer; $6.79 per 8 pack</t>
  </si>
  <si>
    <t>Appetizer; $7.39 for 52.91 ounces</t>
  </si>
  <si>
    <t>Appetizer; $6.99 for 24 ounces</t>
  </si>
  <si>
    <t>Appetizer; $22.49 for 2 packs</t>
  </si>
  <si>
    <t>Entrée; $1.89 per 16 ounces</t>
  </si>
  <si>
    <t>Entrée; $3.99 per 3 pounds</t>
  </si>
  <si>
    <t>Entrée; $3.99 per 2.5 pounds</t>
  </si>
  <si>
    <t>Entrée; $4.49 per 10 pounds</t>
  </si>
  <si>
    <t>Ketchup + Mustard</t>
  </si>
  <si>
    <t>Entrée; $3.99 per 24 ounces</t>
  </si>
  <si>
    <t>Entrée; $12.99 per 3 pounds</t>
  </si>
  <si>
    <t>Entrée; $3.99 per 16 ounces</t>
  </si>
  <si>
    <t>Derinks</t>
  </si>
  <si>
    <t>Clean Up</t>
  </si>
  <si>
    <t>Dessert; $7.99 for 4 pounds</t>
  </si>
  <si>
    <t>Dessert; $5.79 for 2 pack</t>
  </si>
  <si>
    <t>Dessert; $4.49 for 10 pounds</t>
  </si>
  <si>
    <t>Dessert; $3.39 for 64 ounces</t>
  </si>
  <si>
    <t>Dessert; $13.99 for 3 pack</t>
  </si>
  <si>
    <t>Utensils; $6.00 for 20 count</t>
  </si>
  <si>
    <t>Utensils; $1.00 for 6 cups</t>
  </si>
  <si>
    <t>Utensils; $1.00 for 8 count</t>
  </si>
  <si>
    <t>Utensils; $1.00 for 10 count</t>
  </si>
  <si>
    <t>Clean Up; $8.29 per 42 count</t>
  </si>
  <si>
    <t>Small Places</t>
  </si>
  <si>
    <t>Bowls</t>
  </si>
  <si>
    <t>Big Plate</t>
  </si>
  <si>
    <t>For 150 Parents; $.48 per stamp</t>
  </si>
  <si>
    <t>CATEGORY TOTAL</t>
  </si>
  <si>
    <t>Parents' Night Out</t>
  </si>
  <si>
    <t>Appetizer; $11.59 per 16 ounces</t>
  </si>
  <si>
    <t>PROJECTED BUDGET TOTALS</t>
  </si>
  <si>
    <t>EXPENDITURES</t>
  </si>
  <si>
    <t>CHAPTER-MEMBER EXPENSES</t>
  </si>
  <si>
    <t>EXPENDITURES (FUNDRAISED FIRST)</t>
  </si>
  <si>
    <t>Service</t>
  </si>
  <si>
    <t>Membership</t>
  </si>
  <si>
    <t>Fellowship</t>
  </si>
  <si>
    <t>Finance</t>
  </si>
  <si>
    <t>Pledge Parent</t>
  </si>
  <si>
    <t>RecSec</t>
  </si>
  <si>
    <t>CorrSec</t>
  </si>
  <si>
    <t>PressSec</t>
  </si>
  <si>
    <t>AlumniSec</t>
  </si>
  <si>
    <t>SAAs</t>
  </si>
  <si>
    <t>OPEX</t>
  </si>
  <si>
    <t>GRAND TOTAL OF ALL GENERAL FUND SPENDING</t>
  </si>
  <si>
    <t>BREAK EVEN POINT FOR GENERAL FUND</t>
  </si>
  <si>
    <t>Storage Unit Lease</t>
  </si>
  <si>
    <t>Rent for Mar-2013 thru Oct-2013</t>
  </si>
  <si>
    <t>Undisclosed</t>
  </si>
  <si>
    <t>To cover rent for Chapter's storage unit for entire S2K13 Term til October 2013</t>
  </si>
  <si>
    <t>General shipping/postage</t>
  </si>
  <si>
    <t>For AAMDs, APO store, and miscellaneous</t>
  </si>
  <si>
    <t>To cover general parcel for official fraternity items/documents</t>
  </si>
  <si>
    <t>General Operating Expense (OPEX)</t>
  </si>
  <si>
    <t>Prints for pledge program</t>
  </si>
  <si>
    <t>RUSH Flyers</t>
  </si>
  <si>
    <t>Uprinting.com</t>
  </si>
  <si>
    <t>Flyers for RUSH Week</t>
  </si>
  <si>
    <t>Rush Week</t>
  </si>
  <si>
    <t>See Pledge Retreat</t>
  </si>
  <si>
    <t>Tissue box</t>
  </si>
  <si>
    <t>Oranges</t>
  </si>
  <si>
    <t>Oreos</t>
  </si>
  <si>
    <t>Twine</t>
  </si>
  <si>
    <t>Balloons</t>
  </si>
  <si>
    <t>Popsicle sticks</t>
  </si>
  <si>
    <t>Tangerines</t>
  </si>
  <si>
    <t>Mini Donuts</t>
  </si>
  <si>
    <t>Inflatable Toys</t>
  </si>
  <si>
    <t>Whipped cream</t>
  </si>
  <si>
    <t>Vinyl records</t>
  </si>
  <si>
    <t>Location Reservation</t>
  </si>
  <si>
    <t>Hot Dogs</t>
  </si>
  <si>
    <t>Head Lettuce</t>
  </si>
  <si>
    <t>Thank yous for presenters; 1 Box</t>
  </si>
  <si>
    <t xml:space="preserve">Subsidizing </t>
  </si>
  <si>
    <t>Materials for big bro/little bro workshops; $5.00 for 100 count</t>
  </si>
  <si>
    <t>Hidden View Campsite; $100 per Night</t>
  </si>
  <si>
    <t>Walmart; $0.97 for 100 count</t>
  </si>
  <si>
    <t>Savemart; $5.50 per gallon</t>
  </si>
  <si>
    <t>Costco; $11.62 for 16 count</t>
  </si>
  <si>
    <t>Costco; $3.69 for 12 count</t>
  </si>
  <si>
    <t>Costco; $1.50 for 4 count</t>
  </si>
  <si>
    <t>Safeway; $1 per pound</t>
  </si>
  <si>
    <t>SUBTOTAL:</t>
  </si>
  <si>
    <t>Tax(8%)</t>
  </si>
  <si>
    <t>82/hr</t>
  </si>
  <si>
    <t>Thrift Stores</t>
  </si>
  <si>
    <t>Ace Hardware</t>
  </si>
  <si>
    <t>208 (PP SURPLUS)</t>
  </si>
  <si>
    <t>Liabilities</t>
  </si>
  <si>
    <t>Pledge dues</t>
  </si>
  <si>
    <t>Angela J Cheng</t>
  </si>
  <si>
    <t>Tent</t>
  </si>
  <si>
    <t>Reimbursment for pledge</t>
  </si>
  <si>
    <t>To reimburse pledge that Dped</t>
  </si>
  <si>
    <t>Loaned a tent and it was broken</t>
  </si>
  <si>
    <t>MU Display Case</t>
  </si>
  <si>
    <t>Printing Fees</t>
  </si>
  <si>
    <t>Fedex Kinkos</t>
  </si>
  <si>
    <t>For images on/in the display; to bring general publicity to APO</t>
  </si>
  <si>
    <t>Black 20x30 Board</t>
  </si>
  <si>
    <t>For the background of the display; to bring general publicity to APO</t>
  </si>
  <si>
    <t>Name Tags (Blue and Gold)</t>
  </si>
  <si>
    <t>To easily identify people during Rush Week</t>
  </si>
  <si>
    <t>Burritos</t>
  </si>
  <si>
    <t>Chipotle</t>
  </si>
  <si>
    <t>For Rushees to eat during Info Night</t>
  </si>
  <si>
    <t>Rush: Ice Cream Night</t>
  </si>
  <si>
    <t>Ice cream</t>
  </si>
  <si>
    <t>Baskin Robbins</t>
  </si>
  <si>
    <t>For Rushees to eat during Icecream Night (If over 60, out of pocket)</t>
  </si>
  <si>
    <t>Rush: Service Night</t>
  </si>
  <si>
    <t>Room reservation - MU King's Lounge</t>
  </si>
  <si>
    <t>MU</t>
  </si>
  <si>
    <t>The room for service night</t>
  </si>
  <si>
    <t>(1 hr) Bowling Lane Reservations</t>
  </si>
  <si>
    <t>MU Games Area</t>
  </si>
  <si>
    <t>For bowling night for rushees</t>
  </si>
  <si>
    <t>Beverages</t>
  </si>
  <si>
    <t>For Rushees to drink during info night</t>
  </si>
  <si>
    <t>(100 ct) Cups</t>
  </si>
  <si>
    <t>For Rushees to drink the soda out of during info night</t>
  </si>
  <si>
    <t>Ritz Camera</t>
  </si>
  <si>
    <t>History recording</t>
  </si>
  <si>
    <t>Publishing physical copy of "Iota Phi Chapter: A History"</t>
  </si>
  <si>
    <t>This item features 60+ years of chapter history and is to be preserved physically with the APO National Office archives and UC Davis Special Collections Department.</t>
  </si>
  <si>
    <t>Newspaper Subscription</t>
  </si>
  <si>
    <t>Davis Enterprise 1 Day passes used to research APO articles</t>
  </si>
  <si>
    <t>DavisEnterprise.com</t>
  </si>
  <si>
    <t>We will research local ΑΦΩ articles and include them in the scrapbook and history book.</t>
  </si>
  <si>
    <t>Printing</t>
  </si>
  <si>
    <t>Printing of aforementioned articles</t>
  </si>
  <si>
    <t>An extra amount of money can help when there are more pictures than anticipated</t>
  </si>
  <si>
    <t>Sergeant-at-Arms</t>
  </si>
  <si>
    <t>Iron Chef</t>
    <phoneticPr fontId="44" type="noConversion"/>
  </si>
  <si>
    <t>Ingredients (bought by each team)</t>
    <phoneticPr fontId="44" type="noConversion"/>
  </si>
  <si>
    <t>Special Ingredient (bought by FVPs)</t>
    <phoneticPr fontId="44" type="noConversion"/>
  </si>
  <si>
    <t>Capture the Flag</t>
    <phoneticPr fontId="44" type="noConversion"/>
  </si>
  <si>
    <t>Glow Sticks</t>
    <phoneticPr fontId="44" type="noConversion"/>
  </si>
  <si>
    <t>Amazon.com, LumiStick</t>
    <phoneticPr fontId="44" type="noConversion"/>
  </si>
  <si>
    <t>Battle of the Committees</t>
    <phoneticPr fontId="2" type="noConversion"/>
  </si>
  <si>
    <t>Fellowship</t>
    <phoneticPr fontId="2" type="noConversion"/>
  </si>
  <si>
    <t>Minute to Win It</t>
    <phoneticPr fontId="44" type="noConversion"/>
  </si>
  <si>
    <t>Cups</t>
    <phoneticPr fontId="44" type="noConversion"/>
  </si>
  <si>
    <t>Banquet</t>
    <phoneticPr fontId="2" type="noConversion"/>
  </si>
  <si>
    <t>Members Retreat</t>
    <phoneticPr fontId="2" type="noConversion"/>
  </si>
  <si>
    <t>In Case None is brought</t>
  </si>
  <si>
    <t>Bonding Events</t>
  </si>
  <si>
    <t>Spirit Chair Fund</t>
  </si>
  <si>
    <t>For spirit chairs to make various tokens with</t>
  </si>
  <si>
    <t>Picnic Day</t>
  </si>
  <si>
    <t>Baked Good Ingredients</t>
  </si>
  <si>
    <t>To make baked goods to sell during picnic day</t>
  </si>
  <si>
    <t>Gives Actives/Pledges an incentive to go to Outer IC events.</t>
  </si>
  <si>
    <t>To get more information about bank transactions</t>
  </si>
  <si>
    <t>Wells Fargo</t>
  </si>
  <si>
    <t>Returned Item &amp; Deposit Details</t>
  </si>
  <si>
    <t>Wells Fargo Bank Accounts</t>
  </si>
  <si>
    <t>Srirarcha Sauce</t>
  </si>
  <si>
    <t>Fear Factor</t>
  </si>
  <si>
    <t>End of the Year Awards</t>
  </si>
  <si>
    <t>Fellowship Award</t>
  </si>
  <si>
    <t>Dog Tag</t>
  </si>
  <si>
    <t xml:space="preserve"> Voting Delegate Registration</t>
  </si>
  <si>
    <t>Subsidizing</t>
  </si>
  <si>
    <t>Paypal - Mu Zeta</t>
  </si>
  <si>
    <t>Provide partial reimbursement for going to Sectionals</t>
  </si>
  <si>
    <t>Activation Dues</t>
  </si>
</sst>
</file>

<file path=xl/styles.xml><?xml version="1.0" encoding="utf-8"?>
<styleSheet xmlns="http://schemas.openxmlformats.org/spreadsheetml/2006/main">
  <numFmts count="7">
    <numFmt numFmtId="6" formatCode="&quot;$&quot;#,##0_);[Red]\(&quot;$&quot;#,##0\)"/>
    <numFmt numFmtId="7" formatCode="&quot;$&quot;#,##0.00_);\(&quot;$&quot;#,##0.00\)"/>
    <numFmt numFmtId="8" formatCode="&quot;$&quot;#,##0.00_);[Red]\(&quot;$&quot;#,##0.00\)"/>
    <numFmt numFmtId="44" formatCode="_(&quot;$&quot;* #,##0.00_);_(&quot;$&quot;* \(#,##0.00\);_(&quot;$&quot;* &quot;-&quot;??_);_(@_)"/>
    <numFmt numFmtId="164" formatCode="&quot;$&quot;#,##0.00"/>
    <numFmt numFmtId="165" formatCode="\$#,##0.00"/>
    <numFmt numFmtId="166" formatCode="\$#,##0.00_);&quot;($&quot;#,##0.00\)"/>
  </numFmts>
  <fonts count="56">
    <font>
      <sz val="11"/>
      <color theme="1"/>
      <name val="Calibri"/>
      <family val="2"/>
      <scheme val="minor"/>
    </font>
    <font>
      <b/>
      <sz val="11"/>
      <color theme="3"/>
      <name val="Calibri"/>
      <family val="2"/>
      <scheme val="minor"/>
    </font>
    <font>
      <sz val="11"/>
      <color rgb="FF9C0006"/>
      <name val="Calibri"/>
      <family val="2"/>
      <scheme val="minor"/>
    </font>
    <font>
      <b/>
      <sz val="11"/>
      <color theme="1"/>
      <name val="Calibri"/>
      <family val="2"/>
      <scheme val="minor"/>
    </font>
    <font>
      <b/>
      <i/>
      <sz val="20"/>
      <color rgb="FFFF0000"/>
      <name val="Calibri"/>
      <family val="2"/>
      <scheme val="minor"/>
    </font>
    <font>
      <sz val="10"/>
      <name val="Arial"/>
      <family val="2"/>
    </font>
    <font>
      <b/>
      <sz val="11"/>
      <color rgb="FF000000"/>
      <name val="Calibri"/>
      <family val="2"/>
    </font>
    <font>
      <u/>
      <sz val="11"/>
      <color theme="10"/>
      <name val="Calibri"/>
      <family val="2"/>
      <scheme val="minor"/>
    </font>
    <font>
      <b/>
      <u/>
      <sz val="11"/>
      <color theme="1"/>
      <name val="Calibri"/>
      <family val="2"/>
      <scheme val="minor"/>
    </font>
    <font>
      <b/>
      <u/>
      <sz val="11"/>
      <color theme="1"/>
      <name val="Calibri"/>
      <family val="2"/>
    </font>
    <font>
      <b/>
      <u/>
      <sz val="11"/>
      <color rgb="FF000000"/>
      <name val="Calibri"/>
      <family val="2"/>
    </font>
    <font>
      <sz val="11"/>
      <name val="Calibri"/>
      <family val="2"/>
      <scheme val="minor"/>
    </font>
    <font>
      <b/>
      <sz val="11"/>
      <name val="Calibri"/>
      <family val="2"/>
      <scheme val="minor"/>
    </font>
    <font>
      <b/>
      <sz val="14"/>
      <color theme="1"/>
      <name val="Calibri"/>
      <family val="2"/>
      <scheme val="minor"/>
    </font>
    <font>
      <b/>
      <u/>
      <sz val="14"/>
      <color theme="1"/>
      <name val="Calibri"/>
      <family val="2"/>
      <scheme val="minor"/>
    </font>
    <font>
      <b/>
      <sz val="12"/>
      <color theme="1"/>
      <name val="Calibri"/>
      <family val="2"/>
      <scheme val="minor"/>
    </font>
    <font>
      <b/>
      <u/>
      <sz val="11"/>
      <color rgb="FF000000"/>
      <name val="Calibri"/>
      <family val="2"/>
      <scheme val="minor"/>
    </font>
    <font>
      <sz val="11"/>
      <name val="Calibri"/>
      <family val="2"/>
    </font>
    <font>
      <sz val="11"/>
      <color theme="1"/>
      <name val="Calibri"/>
      <family val="2"/>
      <scheme val="minor"/>
    </font>
    <font>
      <sz val="11"/>
      <color rgb="FF9C6500"/>
      <name val="Calibri"/>
      <family val="2"/>
      <scheme val="minor"/>
    </font>
    <font>
      <u/>
      <sz val="11"/>
      <color theme="11"/>
      <name val="Calibri"/>
      <family val="2"/>
      <scheme val="minor"/>
    </font>
    <font>
      <u/>
      <sz val="11"/>
      <color theme="1"/>
      <name val="Calibri"/>
      <family val="2"/>
      <scheme val="minor"/>
    </font>
    <font>
      <b/>
      <u/>
      <sz val="11"/>
      <name val="Calibri"/>
      <family val="2"/>
      <scheme val="minor"/>
    </font>
    <font>
      <b/>
      <sz val="11"/>
      <name val="Calibri"/>
      <family val="2"/>
    </font>
    <font>
      <b/>
      <sz val="10"/>
      <name val="Calibri"/>
      <family val="2"/>
    </font>
    <font>
      <b/>
      <sz val="12"/>
      <name val="Calibri"/>
      <family val="2"/>
    </font>
    <font>
      <b/>
      <sz val="18"/>
      <color theme="3"/>
      <name val="Cambria"/>
      <family val="2"/>
      <scheme val="major"/>
    </font>
    <font>
      <sz val="11"/>
      <color rgb="FF006100"/>
      <name val="Calibri"/>
      <family val="2"/>
      <scheme val="minor"/>
    </font>
    <font>
      <sz val="11"/>
      <color rgb="FF3F3F76"/>
      <name val="Calibri"/>
      <family val="2"/>
      <scheme val="minor"/>
    </font>
    <font>
      <sz val="16"/>
      <color rgb="FF9C0006"/>
      <name val="Calibri"/>
      <family val="2"/>
      <scheme val="minor"/>
    </font>
    <font>
      <sz val="16"/>
      <color rgb="FF006100"/>
      <name val="Calibri"/>
      <family val="2"/>
      <scheme val="minor"/>
    </font>
    <font>
      <sz val="14"/>
      <color theme="1"/>
      <name val="Calibri"/>
      <family val="2"/>
      <scheme val="minor"/>
    </font>
    <font>
      <sz val="14"/>
      <color rgb="FF9C0006"/>
      <name val="Calibri"/>
      <family val="2"/>
      <scheme val="minor"/>
    </font>
    <font>
      <sz val="14"/>
      <color rgb="FF9C6500"/>
      <name val="Calibri"/>
      <family val="2"/>
      <scheme val="minor"/>
    </font>
    <font>
      <sz val="14"/>
      <color rgb="FF006100"/>
      <name val="Calibri"/>
      <family val="2"/>
      <scheme val="minor"/>
    </font>
    <font>
      <sz val="14"/>
      <color rgb="FF3F3F76"/>
      <name val="Calibri"/>
      <family val="2"/>
      <scheme val="minor"/>
    </font>
    <font>
      <b/>
      <sz val="10"/>
      <name val="Calibri"/>
      <family val="2"/>
      <scheme val="minor"/>
    </font>
    <font>
      <b/>
      <sz val="14"/>
      <name val="Calibri"/>
      <family val="2"/>
      <scheme val="minor"/>
    </font>
    <font>
      <b/>
      <sz val="10"/>
      <color indexed="10"/>
      <name val="Calibri"/>
      <family val="2"/>
      <scheme val="minor"/>
    </font>
    <font>
      <b/>
      <sz val="11"/>
      <color indexed="10"/>
      <name val="Calibri"/>
      <family val="2"/>
      <scheme val="minor"/>
    </font>
    <font>
      <b/>
      <u/>
      <sz val="14"/>
      <name val="Calibri"/>
      <family val="2"/>
      <scheme val="minor"/>
    </font>
    <font>
      <sz val="12"/>
      <name val="Times New Roman"/>
      <family val="1"/>
    </font>
    <font>
      <b/>
      <i/>
      <sz val="20"/>
      <color indexed="10"/>
      <name val="Calibri"/>
      <family val="2"/>
      <charset val="1"/>
    </font>
    <font>
      <sz val="11"/>
      <color indexed="16"/>
      <name val="Calibri"/>
      <family val="2"/>
      <charset val="1"/>
    </font>
    <font>
      <b/>
      <sz val="11"/>
      <color indexed="62"/>
      <name val="Calibri"/>
      <family val="2"/>
      <charset val="1"/>
    </font>
    <font>
      <sz val="11"/>
      <color indexed="8"/>
      <name val="Calibri"/>
      <family val="2"/>
    </font>
    <font>
      <b/>
      <sz val="10"/>
      <name val="Verdana"/>
      <family val="2"/>
    </font>
    <font>
      <b/>
      <sz val="20"/>
      <color rgb="FFFF0000"/>
      <name val="Calibri"/>
      <family val="2"/>
      <scheme val="minor"/>
    </font>
    <font>
      <b/>
      <i/>
      <sz val="20"/>
      <color indexed="10"/>
      <name val="Calibri"/>
      <family val="2"/>
      <scheme val="minor"/>
    </font>
    <font>
      <sz val="11"/>
      <color rgb="FF000000"/>
      <name val="Calibri"/>
      <family val="2"/>
      <scheme val="minor"/>
    </font>
    <font>
      <b/>
      <sz val="11"/>
      <color indexed="8"/>
      <name val="Calibri"/>
      <family val="2"/>
    </font>
    <font>
      <b/>
      <u/>
      <sz val="11"/>
      <color indexed="8"/>
      <name val="Calibri"/>
      <family val="2"/>
    </font>
    <font>
      <b/>
      <sz val="11"/>
      <name val="Calibri"/>
      <family val="2"/>
      <charset val="1"/>
    </font>
    <font>
      <sz val="11"/>
      <name val="Calibri"/>
      <family val="2"/>
      <charset val="1"/>
    </font>
    <font>
      <sz val="11"/>
      <name val="Calibri"/>
      <family val="2"/>
      <charset val="1"/>
      <scheme val="minor"/>
    </font>
    <font>
      <b/>
      <u/>
      <sz val="11"/>
      <name val="Calibri"/>
      <family val="2"/>
      <charset val="1"/>
    </font>
  </fonts>
  <fills count="14">
    <fill>
      <patternFill patternType="none"/>
    </fill>
    <fill>
      <patternFill patternType="gray125"/>
    </fill>
    <fill>
      <patternFill patternType="solid">
        <fgColor rgb="FFFFC7CE"/>
      </patternFill>
    </fill>
    <fill>
      <patternFill patternType="solid">
        <fgColor theme="0"/>
        <bgColor indexed="64"/>
      </patternFill>
    </fill>
    <fill>
      <patternFill patternType="solid">
        <fgColor theme="5" tint="0.59999389629810485"/>
        <bgColor indexed="64"/>
      </patternFill>
    </fill>
    <fill>
      <patternFill patternType="solid">
        <fgColor rgb="FFFFC000"/>
        <bgColor indexed="64"/>
      </patternFill>
    </fill>
    <fill>
      <patternFill patternType="solid">
        <fgColor rgb="FFFFEB9C"/>
      </patternFill>
    </fill>
    <fill>
      <patternFill patternType="solid">
        <fgColor indexed="42"/>
        <bgColor indexed="64"/>
      </patternFill>
    </fill>
    <fill>
      <patternFill patternType="solid">
        <fgColor rgb="FFC6EFCE"/>
      </patternFill>
    </fill>
    <fill>
      <patternFill patternType="solid">
        <fgColor rgb="FFFFCC99"/>
      </patternFill>
    </fill>
    <fill>
      <patternFill patternType="solid">
        <fgColor theme="9" tint="0.39997558519241921"/>
        <bgColor indexed="64"/>
      </patternFill>
    </fill>
    <fill>
      <patternFill patternType="solid">
        <fgColor indexed="47"/>
        <bgColor indexed="31"/>
      </patternFill>
    </fill>
    <fill>
      <patternFill patternType="solid">
        <fgColor theme="5" tint="0.59996337778862885"/>
        <bgColor indexed="31"/>
      </patternFill>
    </fill>
    <fill>
      <patternFill patternType="solid">
        <fgColor indexed="51"/>
        <bgColor indexed="64"/>
      </patternFill>
    </fill>
  </fills>
  <borders count="67">
    <border>
      <left/>
      <right/>
      <top/>
      <bottom/>
      <diagonal/>
    </border>
    <border>
      <left/>
      <right/>
      <top/>
      <bottom style="medium">
        <color theme="4" tint="0.3999755851924192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double">
        <color auto="1"/>
      </bottom>
      <diagonal/>
    </border>
    <border>
      <left/>
      <right/>
      <top/>
      <bottom style="thin">
        <color auto="1"/>
      </bottom>
      <diagonal/>
    </border>
    <border>
      <left/>
      <right/>
      <top style="double">
        <color auto="1"/>
      </top>
      <bottom style="thin">
        <color auto="1"/>
      </bottom>
      <diagonal/>
    </border>
    <border>
      <left/>
      <right/>
      <top style="thin">
        <color auto="1"/>
      </top>
      <bottom/>
      <diagonal/>
    </border>
    <border>
      <left/>
      <right/>
      <top style="thin">
        <color auto="1"/>
      </top>
      <bottom style="double">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style="thin">
        <color indexed="22"/>
      </right>
      <top/>
      <bottom style="thin">
        <color indexed="22"/>
      </bottom>
      <diagonal/>
    </border>
    <border>
      <left style="thin">
        <color indexed="22"/>
      </left>
      <right style="thin">
        <color indexed="22"/>
      </right>
      <top/>
      <bottom style="thin">
        <color indexed="22"/>
      </bottom>
      <diagonal/>
    </border>
    <border>
      <left style="thin">
        <color indexed="22"/>
      </left>
      <right/>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right style="thin">
        <color indexed="22"/>
      </right>
      <top style="thin">
        <color indexed="22"/>
      </top>
      <bottom style="thin">
        <color indexed="64"/>
      </bottom>
      <diagonal/>
    </border>
    <border>
      <left style="thin">
        <color indexed="22"/>
      </left>
      <right style="thin">
        <color indexed="22"/>
      </right>
      <top style="thin">
        <color indexed="22"/>
      </top>
      <bottom style="thin">
        <color indexed="64"/>
      </bottom>
      <diagonal/>
    </border>
    <border>
      <left style="thin">
        <color indexed="22"/>
      </left>
      <right/>
      <top style="thin">
        <color indexed="22"/>
      </top>
      <bottom style="thin">
        <color indexed="64"/>
      </bottom>
      <diagonal/>
    </border>
    <border>
      <left/>
      <right style="thin">
        <color indexed="22"/>
      </right>
      <top style="thin">
        <color indexed="64"/>
      </top>
      <bottom style="thin">
        <color indexed="64"/>
      </bottom>
      <diagonal/>
    </border>
    <border>
      <left style="thin">
        <color indexed="22"/>
      </left>
      <right style="thin">
        <color indexed="22"/>
      </right>
      <top style="thin">
        <color indexed="64"/>
      </top>
      <bottom style="thin">
        <color indexed="64"/>
      </bottom>
      <diagonal/>
    </border>
    <border>
      <left style="thin">
        <color indexed="22"/>
      </left>
      <right/>
      <top style="thin">
        <color indexed="64"/>
      </top>
      <bottom style="thin">
        <color indexed="64"/>
      </bottom>
      <diagonal/>
    </border>
    <border>
      <left/>
      <right style="thin">
        <color indexed="22"/>
      </right>
      <top style="thin">
        <color indexed="22"/>
      </top>
      <bottom/>
      <diagonal/>
    </border>
    <border>
      <left style="thin">
        <color indexed="22"/>
      </left>
      <right style="thin">
        <color indexed="22"/>
      </right>
      <top style="thin">
        <color indexed="22"/>
      </top>
      <bottom/>
      <diagonal/>
    </border>
    <border>
      <left/>
      <right style="thin">
        <color indexed="22"/>
      </right>
      <top/>
      <bottom/>
      <diagonal/>
    </border>
    <border>
      <left style="thin">
        <color indexed="22"/>
      </left>
      <right style="thin">
        <color indexed="22"/>
      </right>
      <top/>
      <bottom/>
      <diagonal/>
    </border>
    <border>
      <left style="thin">
        <color indexed="22"/>
      </left>
      <right/>
      <top/>
      <bottom/>
      <diagonal/>
    </border>
    <border>
      <left style="thin">
        <color indexed="55"/>
      </left>
      <right style="thin">
        <color indexed="55"/>
      </right>
      <top style="thin">
        <color indexed="55"/>
      </top>
      <bottom style="thin">
        <color indexed="55"/>
      </bottom>
      <diagonal/>
    </border>
    <border>
      <left/>
      <right style="thin">
        <color indexed="55"/>
      </right>
      <top/>
      <bottom style="thin">
        <color indexed="55"/>
      </bottom>
      <diagonal/>
    </border>
    <border>
      <left style="thin">
        <color indexed="55"/>
      </left>
      <right style="thin">
        <color indexed="55"/>
      </right>
      <top/>
      <bottom style="thin">
        <color indexed="55"/>
      </bottom>
      <diagonal/>
    </border>
    <border>
      <left style="thin">
        <color indexed="55"/>
      </left>
      <right/>
      <top/>
      <bottom style="thin">
        <color indexed="55"/>
      </bottom>
      <diagonal/>
    </border>
    <border>
      <left/>
      <right style="thin">
        <color indexed="55"/>
      </right>
      <top style="thin">
        <color indexed="55"/>
      </top>
      <bottom/>
      <diagonal/>
    </border>
    <border>
      <left style="thin">
        <color indexed="55"/>
      </left>
      <right/>
      <top style="thin">
        <color indexed="55"/>
      </top>
      <bottom/>
      <diagonal/>
    </border>
    <border>
      <left/>
      <right/>
      <top/>
      <bottom style="thin">
        <color indexed="64"/>
      </bottom>
      <diagonal/>
    </border>
    <border>
      <left/>
      <right/>
      <top style="thin">
        <color indexed="64"/>
      </top>
      <bottom style="double">
        <color indexed="64"/>
      </bottom>
      <diagonal/>
    </border>
    <border>
      <left style="thin">
        <color rgb="FF7F7F7F"/>
      </left>
      <right style="thin">
        <color rgb="FF7F7F7F"/>
      </right>
      <top style="thin">
        <color rgb="FF7F7F7F"/>
      </top>
      <bottom style="thin">
        <color rgb="FF7F7F7F"/>
      </bottom>
      <diagonal/>
    </border>
    <border>
      <left style="thin">
        <color indexed="22"/>
      </left>
      <right/>
      <top style="thin">
        <color indexed="22"/>
      </top>
      <bottom/>
      <diagonal/>
    </border>
    <border>
      <left style="thin">
        <color indexed="22"/>
      </left>
      <right style="thin">
        <color indexed="22"/>
      </right>
      <top style="thin">
        <color indexed="22"/>
      </top>
      <bottom style="double">
        <color indexed="64"/>
      </bottom>
      <diagonal/>
    </border>
    <border>
      <left style="thin">
        <color indexed="22"/>
      </left>
      <right style="thin">
        <color indexed="22"/>
      </right>
      <top/>
      <bottom style="thin">
        <color indexed="64"/>
      </bottom>
      <diagonal/>
    </border>
    <border>
      <left/>
      <right/>
      <top style="thin">
        <color indexed="64"/>
      </top>
      <bottom style="thin">
        <color indexed="64"/>
      </bottom>
      <diagonal/>
    </border>
    <border>
      <left style="thin">
        <color indexed="22"/>
      </left>
      <right style="thin">
        <color indexed="22"/>
      </right>
      <top style="thin">
        <color indexed="64"/>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top/>
      <bottom style="medium">
        <color indexed="44"/>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double">
        <color auto="1"/>
      </top>
      <bottom/>
      <diagonal/>
    </border>
    <border>
      <left/>
      <right/>
      <top style="thin">
        <color indexed="8"/>
      </top>
      <bottom style="double">
        <color indexed="64"/>
      </bottom>
      <diagonal/>
    </border>
  </borders>
  <cellStyleXfs count="15">
    <xf numFmtId="0" fontId="0" fillId="0" borderId="0"/>
    <xf numFmtId="0" fontId="1" fillId="0" borderId="1" applyNumberFormat="0" applyFill="0" applyAlignment="0" applyProtection="0"/>
    <xf numFmtId="0" fontId="2" fillId="2" borderId="0" applyNumberFormat="0" applyBorder="0" applyAlignment="0" applyProtection="0"/>
    <xf numFmtId="0" fontId="5" fillId="0" borderId="0">
      <alignment vertical="center"/>
    </xf>
    <xf numFmtId="0" fontId="7" fillId="0" borderId="0" applyNumberFormat="0" applyFill="0" applyBorder="0" applyAlignment="0" applyProtection="0"/>
    <xf numFmtId="44" fontId="18" fillId="0" borderId="0" applyFont="0" applyFill="0" applyBorder="0" applyAlignment="0" applyProtection="0"/>
    <xf numFmtId="0" fontId="19" fillId="6" borderId="0" applyNumberFormat="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6" fillId="0" borderId="0" applyNumberFormat="0" applyFill="0" applyBorder="0" applyAlignment="0" applyProtection="0"/>
    <xf numFmtId="0" fontId="27" fillId="8" borderId="0" applyNumberFormat="0" applyBorder="0" applyAlignment="0" applyProtection="0"/>
    <xf numFmtId="0" fontId="28" fillId="9" borderId="41" applyNumberFormat="0" applyAlignment="0" applyProtection="0"/>
    <xf numFmtId="0" fontId="43" fillId="11" borderId="0" applyNumberFormat="0" applyBorder="0" applyAlignment="0" applyProtection="0"/>
    <xf numFmtId="0" fontId="44" fillId="0" borderId="60" applyNumberFormat="0" applyFill="0" applyAlignment="0" applyProtection="0"/>
  </cellStyleXfs>
  <cellXfs count="434">
    <xf numFmtId="0" fontId="0" fillId="0" borderId="0" xfId="0"/>
    <xf numFmtId="0" fontId="4" fillId="0" borderId="0" xfId="0" applyFont="1"/>
    <xf numFmtId="0" fontId="0" fillId="0" borderId="0" xfId="0" applyAlignment="1">
      <alignment wrapText="1"/>
    </xf>
    <xf numFmtId="0" fontId="4" fillId="0" borderId="0" xfId="0" applyFont="1" applyAlignment="1">
      <alignment wrapText="1"/>
    </xf>
    <xf numFmtId="0" fontId="0" fillId="0" borderId="0" xfId="0" applyAlignment="1">
      <alignment horizontal="center"/>
    </xf>
    <xf numFmtId="0" fontId="0" fillId="4" borderId="0" xfId="0" applyFill="1" applyAlignment="1">
      <alignment horizontal="center" wrapText="1"/>
    </xf>
    <xf numFmtId="0" fontId="0" fillId="4" borderId="0" xfId="0" applyFill="1" applyAlignment="1">
      <alignment horizontal="center"/>
    </xf>
    <xf numFmtId="0" fontId="3" fillId="0" borderId="0" xfId="0" applyFont="1" applyAlignment="1">
      <alignment horizontal="center" vertical="center"/>
    </xf>
    <xf numFmtId="0" fontId="6" fillId="0" borderId="0" xfId="3" applyNumberFormat="1" applyFont="1" applyFill="1" applyAlignment="1">
      <alignment horizontal="center" vertical="center"/>
    </xf>
    <xf numFmtId="0" fontId="0" fillId="0" borderId="0" xfId="0" applyAlignment="1">
      <alignment horizontal="center" vertical="center"/>
    </xf>
    <xf numFmtId="0" fontId="8" fillId="0" borderId="6" xfId="0" applyFont="1" applyBorder="1" applyAlignment="1">
      <alignment horizontal="center"/>
    </xf>
    <xf numFmtId="0" fontId="0" fillId="0" borderId="0" xfId="0" applyBorder="1"/>
    <xf numFmtId="0" fontId="14" fillId="0" borderId="0" xfId="0" applyFont="1" applyAlignment="1">
      <alignment horizontal="center"/>
    </xf>
    <xf numFmtId="0" fontId="8" fillId="0" borderId="6" xfId="0" applyFont="1" applyBorder="1" applyAlignment="1">
      <alignment horizontal="center" vertical="center"/>
    </xf>
    <xf numFmtId="0" fontId="10" fillId="0" borderId="6" xfId="3" applyNumberFormat="1" applyFont="1" applyFill="1" applyBorder="1" applyAlignment="1">
      <alignment horizontal="center" vertical="center"/>
    </xf>
    <xf numFmtId="0" fontId="8" fillId="0" borderId="6" xfId="0" applyFont="1" applyFill="1" applyBorder="1" applyAlignment="1">
      <alignment horizontal="center" vertical="center"/>
    </xf>
    <xf numFmtId="0" fontId="0" fillId="4" borderId="6" xfId="0" applyFill="1" applyBorder="1" applyAlignment="1">
      <alignment horizontal="center" vertical="center"/>
    </xf>
    <xf numFmtId="0" fontId="0" fillId="5" borderId="8" xfId="0" applyFill="1" applyBorder="1" applyAlignment="1">
      <alignment horizontal="center" vertical="center"/>
    </xf>
    <xf numFmtId="0" fontId="0" fillId="5" borderId="6" xfId="0" applyFont="1" applyFill="1" applyBorder="1" applyAlignment="1">
      <alignment horizontal="center" vertical="center"/>
    </xf>
    <xf numFmtId="0" fontId="0" fillId="4" borderId="8" xfId="0" applyFont="1" applyFill="1" applyBorder="1" applyAlignment="1">
      <alignment horizontal="center" vertical="center"/>
    </xf>
    <xf numFmtId="0" fontId="0" fillId="4" borderId="0" xfId="0" applyFont="1" applyFill="1" applyBorder="1" applyAlignment="1">
      <alignment horizontal="center" vertical="center"/>
    </xf>
    <xf numFmtId="0" fontId="0" fillId="4" borderId="6" xfId="0" applyFont="1" applyFill="1" applyBorder="1" applyAlignment="1">
      <alignment horizontal="center" vertical="center"/>
    </xf>
    <xf numFmtId="8" fontId="15" fillId="0" borderId="0" xfId="0" applyNumberFormat="1" applyFont="1" applyAlignment="1">
      <alignment horizontal="center" vertical="center"/>
    </xf>
    <xf numFmtId="8" fontId="13" fillId="0" borderId="0" xfId="0" applyNumberFormat="1" applyFont="1" applyAlignment="1">
      <alignment horizontal="center" vertical="center"/>
    </xf>
    <xf numFmtId="164" fontId="3" fillId="4" borderId="6" xfId="0" applyNumberFormat="1" applyFont="1" applyFill="1" applyBorder="1" applyAlignment="1">
      <alignment horizontal="center" vertical="center"/>
    </xf>
    <xf numFmtId="164" fontId="0" fillId="5" borderId="9" xfId="0" applyNumberFormat="1" applyFill="1" applyBorder="1" applyAlignment="1">
      <alignment horizontal="center" vertical="center"/>
    </xf>
    <xf numFmtId="164" fontId="0" fillId="4" borderId="9" xfId="0" applyNumberFormat="1" applyFont="1" applyFill="1" applyBorder="1" applyAlignment="1">
      <alignment horizontal="center" vertical="center"/>
    </xf>
    <xf numFmtId="164" fontId="0" fillId="4" borderId="0" xfId="0" applyNumberFormat="1" applyFont="1" applyFill="1" applyBorder="1" applyAlignment="1">
      <alignment horizontal="center" vertical="center"/>
    </xf>
    <xf numFmtId="164" fontId="0" fillId="4" borderId="9" xfId="0" applyNumberFormat="1" applyFill="1" applyBorder="1" applyAlignment="1">
      <alignment horizontal="center" vertical="center"/>
    </xf>
    <xf numFmtId="164" fontId="3" fillId="5" borderId="6" xfId="0" applyNumberFormat="1" applyFont="1" applyFill="1" applyBorder="1" applyAlignment="1">
      <alignment horizontal="center" vertical="center"/>
    </xf>
    <xf numFmtId="0" fontId="0" fillId="4" borderId="6" xfId="0" applyFill="1" applyBorder="1" applyAlignment="1">
      <alignment horizontal="center"/>
    </xf>
    <xf numFmtId="0" fontId="11" fillId="4" borderId="0" xfId="0" applyFont="1" applyFill="1" applyAlignment="1">
      <alignment horizontal="center" wrapText="1"/>
    </xf>
    <xf numFmtId="0" fontId="0" fillId="5" borderId="0" xfId="0" applyFill="1" applyAlignment="1">
      <alignment horizontal="center" wrapText="1"/>
    </xf>
    <xf numFmtId="0" fontId="0" fillId="5" borderId="6" xfId="0" applyFill="1" applyBorder="1" applyAlignment="1">
      <alignment horizontal="center"/>
    </xf>
    <xf numFmtId="0" fontId="0" fillId="0" borderId="0" xfId="0" applyAlignment="1">
      <alignment horizontal="center" wrapText="1"/>
    </xf>
    <xf numFmtId="0" fontId="15" fillId="4" borderId="0" xfId="0" applyFont="1" applyFill="1" applyAlignment="1">
      <alignment horizontal="center" wrapText="1"/>
    </xf>
    <xf numFmtId="8" fontId="15" fillId="4" borderId="0" xfId="0" applyNumberFormat="1" applyFont="1" applyFill="1" applyAlignment="1">
      <alignment horizontal="center" wrapText="1"/>
    </xf>
    <xf numFmtId="0" fontId="15" fillId="5" borderId="0" xfId="0" applyFont="1" applyFill="1" applyAlignment="1">
      <alignment horizontal="center" wrapText="1"/>
    </xf>
    <xf numFmtId="8" fontId="15" fillId="5" borderId="0" xfId="0" applyNumberFormat="1" applyFont="1" applyFill="1" applyAlignment="1">
      <alignment horizontal="center" wrapText="1"/>
    </xf>
    <xf numFmtId="0" fontId="14" fillId="0" borderId="0" xfId="0" applyFont="1" applyAlignment="1">
      <alignment horizontal="center" wrapText="1"/>
    </xf>
    <xf numFmtId="8" fontId="13" fillId="0" borderId="0" xfId="0" applyNumberFormat="1" applyFont="1" applyAlignment="1">
      <alignment horizontal="center" wrapText="1"/>
    </xf>
    <xf numFmtId="0" fontId="0" fillId="5" borderId="8" xfId="0" applyFill="1" applyBorder="1" applyAlignment="1">
      <alignment horizontal="center"/>
    </xf>
    <xf numFmtId="0" fontId="0" fillId="5" borderId="6" xfId="0" applyFont="1" applyFill="1" applyBorder="1" applyAlignment="1">
      <alignment horizontal="center"/>
    </xf>
    <xf numFmtId="0" fontId="0" fillId="4" borderId="8" xfId="0" applyFont="1" applyFill="1" applyBorder="1" applyAlignment="1">
      <alignment horizontal="center"/>
    </xf>
    <xf numFmtId="0" fontId="0" fillId="4" borderId="6" xfId="0" applyFont="1" applyFill="1" applyBorder="1" applyAlignment="1">
      <alignment horizontal="center"/>
    </xf>
    <xf numFmtId="0" fontId="0" fillId="4" borderId="0" xfId="0" applyFont="1" applyFill="1" applyBorder="1" applyAlignment="1">
      <alignment horizontal="center"/>
    </xf>
    <xf numFmtId="0" fontId="0" fillId="0" borderId="0" xfId="0" applyBorder="1" applyAlignment="1">
      <alignment horizontal="center"/>
    </xf>
    <xf numFmtId="164" fontId="15" fillId="0" borderId="0" xfId="0" applyNumberFormat="1" applyFont="1" applyAlignment="1">
      <alignment horizontal="center"/>
    </xf>
    <xf numFmtId="164" fontId="13" fillId="0" borderId="0" xfId="0" applyNumberFormat="1" applyFont="1" applyAlignment="1">
      <alignment horizontal="center"/>
    </xf>
    <xf numFmtId="0" fontId="11" fillId="4" borderId="10" xfId="2" applyNumberFormat="1" applyFont="1" applyFill="1" applyBorder="1" applyAlignment="1">
      <alignment horizontal="center" vertical="center" wrapText="1"/>
    </xf>
    <xf numFmtId="0" fontId="11" fillId="4" borderId="8" xfId="2" applyNumberFormat="1" applyFont="1" applyFill="1" applyBorder="1" applyAlignment="1">
      <alignment horizontal="center" vertical="center" wrapText="1"/>
    </xf>
    <xf numFmtId="164" fontId="11" fillId="4" borderId="9" xfId="2" applyNumberFormat="1" applyFont="1" applyFill="1" applyBorder="1" applyAlignment="1">
      <alignment horizontal="center" vertical="center" wrapText="1"/>
    </xf>
    <xf numFmtId="0" fontId="11" fillId="4" borderId="8" xfId="2" applyFont="1" applyFill="1" applyBorder="1" applyAlignment="1">
      <alignment horizontal="center" vertical="center"/>
    </xf>
    <xf numFmtId="0" fontId="11" fillId="4" borderId="11" xfId="2" applyNumberFormat="1" applyFont="1" applyFill="1" applyBorder="1" applyAlignment="1">
      <alignment horizontal="center" vertical="center" wrapText="1"/>
    </xf>
    <xf numFmtId="0" fontId="5" fillId="4" borderId="6" xfId="3" applyFill="1" applyBorder="1" applyAlignment="1">
      <alignment horizontal="center" vertical="center"/>
    </xf>
    <xf numFmtId="164" fontId="12" fillId="4" borderId="6" xfId="1" applyNumberFormat="1" applyFont="1" applyFill="1" applyBorder="1" applyAlignment="1">
      <alignment horizontal="center"/>
    </xf>
    <xf numFmtId="0" fontId="3" fillId="4" borderId="6" xfId="0" applyFont="1" applyFill="1" applyBorder="1" applyAlignment="1">
      <alignment horizontal="center"/>
    </xf>
    <xf numFmtId="164" fontId="3" fillId="4" borderId="6" xfId="0" applyNumberFormat="1" applyFont="1" applyFill="1" applyBorder="1" applyAlignment="1">
      <alignment horizontal="center"/>
    </xf>
    <xf numFmtId="0" fontId="0" fillId="4" borderId="0" xfId="0" applyFont="1" applyFill="1" applyAlignment="1">
      <alignment horizontal="center"/>
    </xf>
    <xf numFmtId="0" fontId="16" fillId="0" borderId="6" xfId="3" applyNumberFormat="1" applyFont="1" applyFill="1" applyBorder="1" applyAlignment="1">
      <alignment horizontal="center"/>
    </xf>
    <xf numFmtId="0" fontId="0" fillId="0" borderId="0" xfId="0" applyProtection="1">
      <protection locked="0"/>
    </xf>
    <xf numFmtId="4" fontId="0" fillId="0" borderId="0" xfId="0" applyNumberFormat="1"/>
    <xf numFmtId="39" fontId="0" fillId="0" borderId="0" xfId="0" applyNumberFormat="1"/>
    <xf numFmtId="164" fontId="11" fillId="4" borderId="0" xfId="0" applyNumberFormat="1" applyFont="1" applyFill="1" applyAlignment="1">
      <alignment horizontal="center" wrapText="1"/>
    </xf>
    <xf numFmtId="164" fontId="11" fillId="4" borderId="5" xfId="0" applyNumberFormat="1" applyFont="1" applyFill="1" applyBorder="1" applyAlignment="1">
      <alignment horizontal="center" wrapText="1"/>
    </xf>
    <xf numFmtId="164" fontId="0" fillId="5" borderId="0" xfId="0" applyNumberFormat="1" applyFill="1" applyAlignment="1">
      <alignment horizontal="center" wrapText="1"/>
    </xf>
    <xf numFmtId="164" fontId="0" fillId="4" borderId="0" xfId="0" applyNumberFormat="1" applyFill="1" applyAlignment="1">
      <alignment horizontal="center" wrapText="1"/>
    </xf>
    <xf numFmtId="0" fontId="17" fillId="3" borderId="0" xfId="2" applyFont="1" applyFill="1" applyBorder="1" applyAlignment="1">
      <alignment horizontal="center" vertical="center"/>
    </xf>
    <xf numFmtId="0" fontId="17" fillId="3" borderId="0" xfId="2" applyFont="1" applyFill="1" applyBorder="1" applyAlignment="1">
      <alignment vertical="center"/>
    </xf>
    <xf numFmtId="0" fontId="11" fillId="3" borderId="0" xfId="2" applyFont="1" applyFill="1" applyBorder="1" applyAlignment="1">
      <alignment horizontal="center" vertical="center"/>
    </xf>
    <xf numFmtId="0" fontId="11" fillId="3" borderId="0" xfId="2" applyFont="1" applyFill="1" applyBorder="1" applyAlignment="1">
      <alignment horizontal="center"/>
    </xf>
    <xf numFmtId="0" fontId="17" fillId="3" borderId="0" xfId="2" applyFont="1" applyFill="1" applyBorder="1" applyAlignment="1">
      <alignment horizontal="center"/>
    </xf>
    <xf numFmtId="0" fontId="11" fillId="3" borderId="0" xfId="2" applyFont="1" applyFill="1" applyBorder="1" applyAlignment="1">
      <alignment horizontal="left"/>
    </xf>
    <xf numFmtId="0" fontId="3" fillId="0" borderId="0" xfId="0" applyFont="1" applyAlignment="1">
      <alignment horizontal="center"/>
    </xf>
    <xf numFmtId="0" fontId="0" fillId="5" borderId="0" xfId="0" applyFill="1" applyAlignment="1">
      <alignment horizontal="center" vertical="center"/>
    </xf>
    <xf numFmtId="164" fontId="0" fillId="5" borderId="0" xfId="0" applyNumberFormat="1" applyFill="1" applyAlignment="1">
      <alignment horizontal="center" vertical="center"/>
    </xf>
    <xf numFmtId="0" fontId="0" fillId="5" borderId="0" xfId="0" applyFill="1" applyBorder="1" applyAlignment="1">
      <alignment horizontal="center"/>
    </xf>
    <xf numFmtId="0" fontId="0" fillId="5" borderId="0" xfId="0" applyFill="1" applyBorder="1" applyAlignment="1">
      <alignment horizontal="center" vertical="center"/>
    </xf>
    <xf numFmtId="164" fontId="0" fillId="5" borderId="5" xfId="0" applyNumberFormat="1" applyFill="1" applyBorder="1" applyAlignment="1">
      <alignment horizontal="center" vertical="center"/>
    </xf>
    <xf numFmtId="0" fontId="0" fillId="5" borderId="6" xfId="0" applyFill="1" applyBorder="1" applyAlignment="1">
      <alignment horizontal="center" vertical="center"/>
    </xf>
    <xf numFmtId="164" fontId="3" fillId="5" borderId="0" xfId="0" applyNumberFormat="1" applyFont="1" applyFill="1" applyBorder="1" applyAlignment="1">
      <alignment horizontal="center" vertical="center"/>
    </xf>
    <xf numFmtId="0" fontId="0" fillId="4" borderId="8" xfId="0" applyFill="1" applyBorder="1" applyAlignment="1">
      <alignment horizontal="center" vertical="center"/>
    </xf>
    <xf numFmtId="0" fontId="0" fillId="4" borderId="8" xfId="0" applyFill="1" applyBorder="1" applyAlignment="1">
      <alignment horizontal="center"/>
    </xf>
    <xf numFmtId="0" fontId="11" fillId="4" borderId="39" xfId="0" applyFont="1" applyFill="1" applyBorder="1" applyAlignment="1">
      <alignment horizontal="center" wrapText="1"/>
    </xf>
    <xf numFmtId="164" fontId="12" fillId="4" borderId="39" xfId="0" applyNumberFormat="1" applyFont="1" applyFill="1" applyBorder="1" applyAlignment="1">
      <alignment horizontal="center" wrapText="1"/>
    </xf>
    <xf numFmtId="0" fontId="0" fillId="4" borderId="39" xfId="0" applyFill="1" applyBorder="1" applyAlignment="1">
      <alignment horizontal="center" wrapText="1"/>
    </xf>
    <xf numFmtId="164" fontId="3" fillId="4" borderId="39" xfId="0" applyNumberFormat="1" applyFont="1" applyFill="1" applyBorder="1" applyAlignment="1">
      <alignment horizontal="center" wrapText="1"/>
    </xf>
    <xf numFmtId="0" fontId="3" fillId="4" borderId="0" xfId="0" applyFont="1" applyFill="1" applyAlignment="1">
      <alignment horizontal="center"/>
    </xf>
    <xf numFmtId="0" fontId="0" fillId="5" borderId="39" xfId="0" applyFill="1" applyBorder="1" applyAlignment="1">
      <alignment horizontal="center" wrapText="1"/>
    </xf>
    <xf numFmtId="164" fontId="3" fillId="5" borderId="39" xfId="0" applyNumberFormat="1" applyFont="1" applyFill="1" applyBorder="1" applyAlignment="1">
      <alignment horizontal="center" wrapText="1"/>
    </xf>
    <xf numFmtId="164" fontId="12" fillId="5" borderId="39" xfId="0" applyNumberFormat="1" applyFont="1" applyFill="1" applyBorder="1" applyAlignment="1">
      <alignment horizontal="center" wrapText="1"/>
    </xf>
    <xf numFmtId="0" fontId="0" fillId="5" borderId="39" xfId="0" applyFill="1" applyBorder="1" applyAlignment="1">
      <alignment horizontal="center"/>
    </xf>
    <xf numFmtId="0" fontId="0" fillId="0" borderId="0" xfId="0" applyFill="1" applyAlignment="1">
      <alignment horizontal="center" wrapText="1"/>
    </xf>
    <xf numFmtId="164" fontId="0" fillId="4" borderId="0" xfId="0" applyNumberFormat="1" applyFill="1" applyAlignment="1">
      <alignment horizontal="center"/>
    </xf>
    <xf numFmtId="0" fontId="0" fillId="5" borderId="0" xfId="0" applyFill="1" applyAlignment="1">
      <alignment horizontal="center"/>
    </xf>
    <xf numFmtId="164" fontId="0" fillId="5" borderId="0" xfId="0" applyNumberFormat="1" applyFill="1" applyAlignment="1">
      <alignment horizontal="center"/>
    </xf>
    <xf numFmtId="0" fontId="0" fillId="4" borderId="39" xfId="0" applyFill="1" applyBorder="1" applyAlignment="1">
      <alignment horizontal="center"/>
    </xf>
    <xf numFmtId="0" fontId="0" fillId="4" borderId="39" xfId="0" applyFill="1" applyBorder="1"/>
    <xf numFmtId="0" fontId="21" fillId="4" borderId="39" xfId="0" applyFont="1" applyFill="1" applyBorder="1" applyAlignment="1">
      <alignment horizontal="center"/>
    </xf>
    <xf numFmtId="164" fontId="0" fillId="4" borderId="5" xfId="0" applyNumberFormat="1" applyFill="1" applyBorder="1" applyAlignment="1">
      <alignment horizontal="center"/>
    </xf>
    <xf numFmtId="164" fontId="0" fillId="5" borderId="5" xfId="0" applyNumberFormat="1" applyFill="1" applyBorder="1" applyAlignment="1">
      <alignment horizontal="center"/>
    </xf>
    <xf numFmtId="0" fontId="8" fillId="4" borderId="6" xfId="0" applyFont="1" applyFill="1" applyBorder="1" applyAlignment="1">
      <alignment horizontal="center" vertical="center"/>
    </xf>
    <xf numFmtId="0" fontId="10" fillId="4" borderId="6" xfId="3" applyNumberFormat="1" applyFont="1" applyFill="1" applyBorder="1" applyAlignment="1">
      <alignment horizontal="center" vertical="center"/>
    </xf>
    <xf numFmtId="0" fontId="3" fillId="4" borderId="0" xfId="0" applyFont="1" applyFill="1" applyAlignment="1">
      <alignment horizontal="center" vertical="center"/>
    </xf>
    <xf numFmtId="0" fontId="0" fillId="4" borderId="0" xfId="0" applyFont="1" applyFill="1" applyAlignment="1">
      <alignment horizontal="center" vertical="center"/>
    </xf>
    <xf numFmtId="0" fontId="3" fillId="4" borderId="8" xfId="0" applyFont="1" applyFill="1" applyBorder="1" applyAlignment="1">
      <alignment horizontal="center" vertical="center"/>
    </xf>
    <xf numFmtId="164" fontId="12" fillId="4" borderId="39" xfId="1" applyNumberFormat="1" applyFont="1" applyFill="1" applyBorder="1" applyAlignment="1">
      <alignment horizontal="center"/>
    </xf>
    <xf numFmtId="0" fontId="11" fillId="4" borderId="0" xfId="2" applyFont="1" applyFill="1" applyBorder="1" applyAlignment="1">
      <alignment horizontal="center" vertical="center"/>
    </xf>
    <xf numFmtId="39" fontId="11" fillId="4" borderId="40" xfId="2" applyNumberFormat="1" applyFont="1" applyFill="1" applyBorder="1" applyAlignment="1">
      <alignment horizontal="center" vertical="center"/>
    </xf>
    <xf numFmtId="164" fontId="11" fillId="4" borderId="40" xfId="2" applyNumberFormat="1" applyFont="1" applyFill="1" applyBorder="1" applyAlignment="1">
      <alignment horizontal="center"/>
    </xf>
    <xf numFmtId="0" fontId="11" fillId="4" borderId="0" xfId="2" applyFont="1" applyFill="1" applyBorder="1" applyAlignment="1">
      <alignment horizontal="left" vertical="center"/>
    </xf>
    <xf numFmtId="0" fontId="11" fillId="4" borderId="39" xfId="0" applyFont="1" applyFill="1" applyBorder="1"/>
    <xf numFmtId="0" fontId="7" fillId="4" borderId="0" xfId="4" applyFill="1" applyBorder="1" applyAlignment="1">
      <alignment horizontal="center"/>
    </xf>
    <xf numFmtId="2" fontId="12" fillId="4" borderId="7" xfId="1" applyNumberFormat="1" applyFont="1" applyFill="1" applyBorder="1" applyAlignment="1">
      <alignment horizontal="center"/>
    </xf>
    <xf numFmtId="164" fontId="12" fillId="4" borderId="7" xfId="1" applyNumberFormat="1" applyFont="1" applyFill="1" applyBorder="1" applyAlignment="1">
      <alignment horizontal="center"/>
    </xf>
    <xf numFmtId="0" fontId="17" fillId="4" borderId="0" xfId="2" applyFont="1" applyFill="1" applyBorder="1" applyAlignment="1">
      <alignment horizontal="center"/>
    </xf>
    <xf numFmtId="0" fontId="17" fillId="4" borderId="0" xfId="2" applyFont="1" applyFill="1" applyBorder="1" applyAlignment="1">
      <alignment horizontal="center" vertical="center"/>
    </xf>
    <xf numFmtId="2" fontId="17" fillId="4" borderId="0" xfId="2" applyNumberFormat="1" applyFont="1" applyFill="1" applyBorder="1" applyAlignment="1">
      <alignment horizontal="center" vertical="center"/>
    </xf>
    <xf numFmtId="164" fontId="17" fillId="4" borderId="0" xfId="2" applyNumberFormat="1" applyFont="1" applyFill="1" applyBorder="1" applyAlignment="1">
      <alignment horizontal="center"/>
    </xf>
    <xf numFmtId="0" fontId="11" fillId="4" borderId="0" xfId="2" applyFont="1" applyFill="1" applyBorder="1" applyAlignment="1">
      <alignment horizontal="center"/>
    </xf>
    <xf numFmtId="2" fontId="11" fillId="4" borderId="0" xfId="2" applyNumberFormat="1" applyFont="1" applyFill="1" applyBorder="1" applyAlignment="1">
      <alignment horizontal="center" vertical="center"/>
    </xf>
    <xf numFmtId="164" fontId="11" fillId="4" borderId="0" xfId="2" applyNumberFormat="1" applyFont="1" applyFill="1" applyBorder="1" applyAlignment="1">
      <alignment horizontal="center"/>
    </xf>
    <xf numFmtId="0" fontId="11" fillId="4" borderId="39" xfId="2" applyFont="1" applyFill="1" applyBorder="1" applyAlignment="1">
      <alignment horizontal="center"/>
    </xf>
    <xf numFmtId="2" fontId="17" fillId="4" borderId="0" xfId="2" applyNumberFormat="1" applyFont="1" applyFill="1" applyBorder="1" applyAlignment="1">
      <alignment horizontal="center"/>
    </xf>
    <xf numFmtId="2" fontId="11" fillId="4" borderId="0" xfId="2" applyNumberFormat="1" applyFont="1" applyFill="1" applyBorder="1" applyAlignment="1">
      <alignment horizontal="center"/>
    </xf>
    <xf numFmtId="0" fontId="23" fillId="4" borderId="0" xfId="2" applyFont="1" applyFill="1" applyBorder="1" applyAlignment="1">
      <alignment horizontal="center"/>
    </xf>
    <xf numFmtId="0" fontId="24" fillId="4" borderId="0" xfId="0" applyFont="1" applyFill="1" applyAlignment="1">
      <alignment horizontal="center"/>
    </xf>
    <xf numFmtId="0" fontId="24" fillId="4" borderId="39" xfId="0" applyFont="1" applyFill="1" applyBorder="1" applyAlignment="1">
      <alignment horizontal="center"/>
    </xf>
    <xf numFmtId="0" fontId="25" fillId="4" borderId="0" xfId="0" applyFont="1" applyFill="1" applyAlignment="1">
      <alignment horizontal="center"/>
    </xf>
    <xf numFmtId="0" fontId="25" fillId="4" borderId="0" xfId="2" applyFont="1" applyFill="1" applyBorder="1" applyAlignment="1">
      <alignment horizontal="center"/>
    </xf>
    <xf numFmtId="0" fontId="11" fillId="4" borderId="39" xfId="0" applyFont="1" applyFill="1" applyBorder="1" applyAlignment="1">
      <alignment horizontal="center"/>
    </xf>
    <xf numFmtId="0" fontId="9" fillId="3" borderId="0" xfId="0" applyFont="1" applyFill="1" applyBorder="1" applyAlignment="1">
      <alignment horizontal="center"/>
    </xf>
    <xf numFmtId="0" fontId="11" fillId="4" borderId="0" xfId="0" applyFont="1" applyFill="1" applyBorder="1" applyAlignment="1">
      <alignment horizontal="center"/>
    </xf>
    <xf numFmtId="2" fontId="11" fillId="4" borderId="0" xfId="1" applyNumberFormat="1" applyFont="1" applyFill="1" applyBorder="1" applyAlignment="1">
      <alignment horizontal="center"/>
    </xf>
    <xf numFmtId="0" fontId="7" fillId="3" borderId="0" xfId="4" applyFill="1" applyBorder="1" applyAlignment="1">
      <alignment horizontal="center"/>
    </xf>
    <xf numFmtId="2" fontId="11" fillId="3" borderId="0" xfId="2" applyNumberFormat="1" applyFont="1" applyFill="1" applyBorder="1" applyAlignment="1">
      <alignment horizontal="center"/>
    </xf>
    <xf numFmtId="164" fontId="11" fillId="3" borderId="0" xfId="2" applyNumberFormat="1" applyFont="1" applyFill="1" applyBorder="1" applyAlignment="1">
      <alignment horizontal="center"/>
    </xf>
    <xf numFmtId="2" fontId="17" fillId="4" borderId="5" xfId="2" applyNumberFormat="1" applyFont="1" applyFill="1" applyBorder="1" applyAlignment="1">
      <alignment horizontal="center"/>
    </xf>
    <xf numFmtId="164" fontId="17" fillId="4" borderId="5" xfId="2" applyNumberFormat="1" applyFont="1" applyFill="1" applyBorder="1" applyAlignment="1">
      <alignment horizontal="center"/>
    </xf>
    <xf numFmtId="0" fontId="3" fillId="4" borderId="39" xfId="0" applyFont="1" applyFill="1" applyBorder="1" applyAlignment="1">
      <alignment horizontal="center"/>
    </xf>
    <xf numFmtId="164" fontId="3" fillId="4" borderId="39" xfId="0" applyNumberFormat="1" applyFont="1" applyFill="1" applyBorder="1" applyAlignment="1">
      <alignment horizontal="center"/>
    </xf>
    <xf numFmtId="0" fontId="12" fillId="4" borderId="0" xfId="2" applyFont="1" applyFill="1" applyBorder="1" applyAlignment="1">
      <alignment horizontal="center" vertical="center"/>
    </xf>
    <xf numFmtId="0" fontId="11" fillId="4" borderId="0" xfId="2" applyNumberFormat="1" applyFont="1" applyFill="1" applyBorder="1" applyAlignment="1">
      <alignment horizontal="center" vertical="center"/>
    </xf>
    <xf numFmtId="164" fontId="11" fillId="4" borderId="0" xfId="2" applyNumberFormat="1" applyFont="1" applyFill="1" applyBorder="1" applyAlignment="1">
      <alignment horizontal="center" vertical="center"/>
    </xf>
    <xf numFmtId="0" fontId="12" fillId="4" borderId="0" xfId="2" applyFont="1" applyFill="1" applyBorder="1" applyAlignment="1">
      <alignment horizontal="center"/>
    </xf>
    <xf numFmtId="8" fontId="11" fillId="4" borderId="0" xfId="0" applyNumberFormat="1" applyFont="1" applyFill="1" applyBorder="1" applyAlignment="1">
      <alignment horizontal="center"/>
    </xf>
    <xf numFmtId="0" fontId="8" fillId="4" borderId="39" xfId="0" applyFont="1" applyFill="1" applyBorder="1" applyAlignment="1">
      <alignment horizontal="center"/>
    </xf>
    <xf numFmtId="0" fontId="12" fillId="4" borderId="39" xfId="2" applyFont="1" applyFill="1" applyBorder="1" applyAlignment="1">
      <alignment horizontal="center" vertical="center"/>
    </xf>
    <xf numFmtId="0" fontId="11" fillId="4" borderId="39" xfId="2" applyFont="1" applyFill="1" applyBorder="1" applyAlignment="1">
      <alignment horizontal="center" vertical="center"/>
    </xf>
    <xf numFmtId="164" fontId="12" fillId="4" borderId="39" xfId="2" applyNumberFormat="1" applyFont="1" applyFill="1" applyBorder="1" applyAlignment="1">
      <alignment horizontal="center" vertical="center"/>
    </xf>
    <xf numFmtId="0" fontId="13" fillId="4" borderId="0" xfId="0" applyFont="1" applyFill="1" applyAlignment="1">
      <alignment horizontal="center"/>
    </xf>
    <xf numFmtId="164" fontId="11" fillId="4" borderId="40" xfId="2" applyNumberFormat="1" applyFont="1" applyFill="1" applyBorder="1" applyAlignment="1">
      <alignment horizontal="center" vertical="center"/>
    </xf>
    <xf numFmtId="164" fontId="11" fillId="4" borderId="5" xfId="2" applyNumberFormat="1" applyFont="1" applyFill="1" applyBorder="1" applyAlignment="1">
      <alignment horizontal="center" vertical="center"/>
    </xf>
    <xf numFmtId="164" fontId="13" fillId="4" borderId="0" xfId="0" applyNumberFormat="1" applyFont="1" applyFill="1" applyAlignment="1">
      <alignment horizontal="center"/>
    </xf>
    <xf numFmtId="0" fontId="12" fillId="4" borderId="0" xfId="0" applyFont="1" applyFill="1" applyBorder="1" applyAlignment="1">
      <alignment horizontal="center"/>
    </xf>
    <xf numFmtId="164" fontId="11" fillId="4" borderId="0" xfId="0" applyNumberFormat="1" applyFont="1" applyFill="1" applyBorder="1" applyAlignment="1">
      <alignment horizontal="center" vertical="center" wrapText="1"/>
    </xf>
    <xf numFmtId="0" fontId="11" fillId="4" borderId="0" xfId="0" applyFont="1" applyFill="1" applyBorder="1" applyAlignment="1">
      <alignment horizontal="center" vertical="center"/>
    </xf>
    <xf numFmtId="164" fontId="11" fillId="4" borderId="0" xfId="0" applyNumberFormat="1" applyFont="1" applyFill="1" applyBorder="1" applyAlignment="1">
      <alignment horizontal="center" vertical="center"/>
    </xf>
    <xf numFmtId="164" fontId="11" fillId="4" borderId="0" xfId="0" applyNumberFormat="1" applyFont="1" applyFill="1" applyBorder="1" applyAlignment="1">
      <alignment horizontal="center"/>
    </xf>
    <xf numFmtId="0" fontId="22" fillId="4" borderId="39" xfId="0" applyFont="1" applyFill="1" applyBorder="1" applyAlignment="1">
      <alignment horizontal="center"/>
    </xf>
    <xf numFmtId="0" fontId="12" fillId="4" borderId="39" xfId="0" applyFont="1" applyFill="1" applyBorder="1" applyAlignment="1">
      <alignment horizontal="center"/>
    </xf>
    <xf numFmtId="0" fontId="11" fillId="4" borderId="39" xfId="0" applyFont="1" applyFill="1" applyBorder="1" applyAlignment="1">
      <alignment horizontal="center" vertical="center"/>
    </xf>
    <xf numFmtId="164" fontId="12" fillId="4" borderId="39" xfId="0" applyNumberFormat="1" applyFont="1" applyFill="1" applyBorder="1" applyAlignment="1">
      <alignment horizontal="center" vertical="center"/>
    </xf>
    <xf numFmtId="164" fontId="12" fillId="4" borderId="39" xfId="0" applyNumberFormat="1" applyFont="1" applyFill="1" applyBorder="1" applyAlignment="1">
      <alignment horizontal="center"/>
    </xf>
    <xf numFmtId="164" fontId="11" fillId="4" borderId="5" xfId="0" applyNumberFormat="1" applyFont="1" applyFill="1" applyBorder="1" applyAlignment="1">
      <alignment horizontal="center" vertical="center"/>
    </xf>
    <xf numFmtId="164" fontId="11" fillId="4" borderId="5" xfId="0" applyNumberFormat="1" applyFont="1" applyFill="1" applyBorder="1" applyAlignment="1">
      <alignment horizontal="center" vertical="center" wrapText="1"/>
    </xf>
    <xf numFmtId="164" fontId="11" fillId="4" borderId="5" xfId="0" applyNumberFormat="1" applyFont="1" applyFill="1" applyBorder="1" applyAlignment="1">
      <alignment horizontal="center"/>
    </xf>
    <xf numFmtId="164" fontId="11" fillId="4" borderId="0" xfId="1" applyNumberFormat="1" applyFont="1" applyFill="1" applyBorder="1" applyAlignment="1">
      <alignment horizontal="center"/>
    </xf>
    <xf numFmtId="2" fontId="17" fillId="3" borderId="0" xfId="2" applyNumberFormat="1" applyFont="1" applyFill="1" applyBorder="1" applyAlignment="1">
      <alignment horizontal="center"/>
    </xf>
    <xf numFmtId="164" fontId="17" fillId="3" borderId="0" xfId="2" applyNumberFormat="1" applyFont="1" applyFill="1" applyBorder="1" applyAlignment="1">
      <alignment horizontal="center"/>
    </xf>
    <xf numFmtId="0" fontId="0" fillId="3" borderId="0" xfId="0" applyFill="1" applyBorder="1" applyAlignment="1">
      <alignment horizontal="center"/>
    </xf>
    <xf numFmtId="0" fontId="11" fillId="3" borderId="0" xfId="0" applyFont="1" applyFill="1" applyBorder="1" applyAlignment="1">
      <alignment horizontal="center"/>
    </xf>
    <xf numFmtId="0" fontId="15" fillId="3" borderId="0" xfId="0" applyFont="1" applyFill="1" applyAlignment="1">
      <alignment horizontal="center" wrapText="1"/>
    </xf>
    <xf numFmtId="8" fontId="15" fillId="3" borderId="0" xfId="0" applyNumberFormat="1" applyFont="1" applyFill="1" applyAlignment="1">
      <alignment horizontal="center" wrapText="1"/>
    </xf>
    <xf numFmtId="0" fontId="14" fillId="3" borderId="0" xfId="0" applyFont="1" applyFill="1" applyAlignment="1">
      <alignment horizontal="center" wrapText="1"/>
    </xf>
    <xf numFmtId="8" fontId="13" fillId="3" borderId="0" xfId="0" applyNumberFormat="1" applyFont="1" applyFill="1" applyAlignment="1">
      <alignment horizontal="center" wrapText="1"/>
    </xf>
    <xf numFmtId="0" fontId="29" fillId="2" borderId="0" xfId="2" applyFont="1" applyAlignment="1">
      <alignment horizontal="right" vertical="center"/>
    </xf>
    <xf numFmtId="0" fontId="30" fillId="8" borderId="0" xfId="11" applyFont="1" applyAlignment="1">
      <alignment horizontal="right" vertical="center"/>
    </xf>
    <xf numFmtId="0" fontId="4" fillId="0" borderId="0" xfId="10" applyFont="1"/>
    <xf numFmtId="0" fontId="31" fillId="0" borderId="0" xfId="0" applyFont="1"/>
    <xf numFmtId="0" fontId="0" fillId="0" borderId="0" xfId="0" applyAlignment="1">
      <alignment horizontal="right"/>
    </xf>
    <xf numFmtId="164" fontId="29" fillId="2" borderId="0" xfId="2" applyNumberFormat="1" applyFont="1" applyAlignment="1">
      <alignment horizontal="right"/>
    </xf>
    <xf numFmtId="164" fontId="30" fillId="8" borderId="0" xfId="11" applyNumberFormat="1" applyFont="1" applyAlignment="1">
      <alignment horizontal="right"/>
    </xf>
    <xf numFmtId="0" fontId="4" fillId="0" borderId="0" xfId="0" applyFont="1" applyAlignment="1">
      <alignment horizontal="center" vertical="center"/>
    </xf>
    <xf numFmtId="164" fontId="0" fillId="0" borderId="0" xfId="0" applyNumberFormat="1"/>
    <xf numFmtId="164" fontId="6" fillId="0" borderId="0" xfId="3" applyNumberFormat="1" applyFont="1" applyFill="1" applyAlignment="1">
      <alignment horizontal="center"/>
    </xf>
    <xf numFmtId="0" fontId="11" fillId="3" borderId="0" xfId="2" applyFont="1" applyFill="1" applyBorder="1" applyAlignment="1">
      <alignment horizontal="left" vertical="center"/>
    </xf>
    <xf numFmtId="39" fontId="11" fillId="3" borderId="8" xfId="2" applyNumberFormat="1" applyFont="1" applyFill="1" applyBorder="1" applyAlignment="1">
      <alignment horizontal="center" vertical="center"/>
    </xf>
    <xf numFmtId="164" fontId="11" fillId="3" borderId="8" xfId="2" applyNumberFormat="1" applyFont="1" applyFill="1" applyBorder="1" applyAlignment="1">
      <alignment horizontal="center"/>
    </xf>
    <xf numFmtId="0" fontId="11" fillId="3" borderId="0" xfId="0" applyFont="1" applyFill="1" applyBorder="1"/>
    <xf numFmtId="164" fontId="12" fillId="3" borderId="0" xfId="1" applyNumberFormat="1" applyFont="1" applyFill="1" applyBorder="1" applyAlignment="1">
      <alignment horizontal="center"/>
    </xf>
    <xf numFmtId="0" fontId="11" fillId="4" borderId="2" xfId="2" applyFont="1" applyFill="1" applyBorder="1" applyAlignment="1">
      <alignment horizontal="center" vertical="center"/>
    </xf>
    <xf numFmtId="0" fontId="11" fillId="4" borderId="3" xfId="2" applyFont="1" applyFill="1" applyBorder="1" applyAlignment="1">
      <alignment horizontal="center" vertical="center"/>
    </xf>
    <xf numFmtId="164" fontId="11" fillId="4" borderId="3" xfId="2" applyNumberFormat="1" applyFont="1" applyFill="1" applyBorder="1" applyAlignment="1">
      <alignment horizontal="center" vertical="center"/>
    </xf>
    <xf numFmtId="0" fontId="11" fillId="4" borderId="4" xfId="2" applyFont="1" applyFill="1" applyBorder="1" applyAlignment="1">
      <alignment horizontal="left" vertical="top"/>
    </xf>
    <xf numFmtId="0" fontId="11" fillId="4" borderId="2" xfId="2" applyFont="1" applyFill="1" applyBorder="1" applyAlignment="1">
      <alignment horizontal="center"/>
    </xf>
    <xf numFmtId="0" fontId="11" fillId="4" borderId="3" xfId="2" applyFont="1" applyFill="1" applyBorder="1" applyAlignment="1">
      <alignment horizontal="center"/>
    </xf>
    <xf numFmtId="164" fontId="11" fillId="4" borderId="3" xfId="2" applyNumberFormat="1" applyFont="1" applyFill="1" applyBorder="1" applyAlignment="1">
      <alignment horizontal="center"/>
    </xf>
    <xf numFmtId="0" fontId="11" fillId="4" borderId="4" xfId="2" applyFont="1" applyFill="1" applyBorder="1"/>
    <xf numFmtId="3" fontId="11" fillId="4" borderId="3" xfId="2" applyNumberFormat="1" applyFont="1" applyFill="1" applyBorder="1" applyAlignment="1" applyProtection="1">
      <alignment horizontal="center" vertical="center"/>
      <protection locked="0"/>
    </xf>
    <xf numFmtId="164" fontId="0" fillId="4" borderId="9" xfId="0" applyNumberFormat="1" applyFill="1" applyBorder="1" applyAlignment="1">
      <alignment horizontal="center"/>
    </xf>
    <xf numFmtId="0" fontId="0" fillId="3" borderId="0" xfId="0" applyFill="1"/>
    <xf numFmtId="0" fontId="2" fillId="3" borderId="0" xfId="2" applyFont="1" applyFill="1" applyAlignment="1">
      <alignment horizontal="center" vertical="center"/>
    </xf>
    <xf numFmtId="4" fontId="2" fillId="3" borderId="0" xfId="2" applyNumberFormat="1" applyFont="1" applyFill="1" applyAlignment="1">
      <alignment horizontal="center" vertical="center"/>
    </xf>
    <xf numFmtId="164" fontId="2" fillId="3" borderId="0" xfId="2" applyNumberFormat="1" applyFont="1" applyFill="1" applyAlignment="1">
      <alignment horizontal="center" vertical="center"/>
    </xf>
    <xf numFmtId="0" fontId="11" fillId="10" borderId="16" xfId="0" applyFont="1" applyFill="1" applyBorder="1" applyAlignment="1">
      <alignment horizontal="center"/>
    </xf>
    <xf numFmtId="0" fontId="11" fillId="10" borderId="17" xfId="0" applyFont="1" applyFill="1" applyBorder="1" applyAlignment="1">
      <alignment horizontal="center"/>
    </xf>
    <xf numFmtId="0" fontId="11" fillId="10" borderId="18" xfId="0" applyFont="1" applyFill="1" applyBorder="1" applyAlignment="1">
      <alignment horizontal="center"/>
    </xf>
    <xf numFmtId="0" fontId="11" fillId="10" borderId="19" xfId="0" applyFont="1" applyFill="1" applyBorder="1" applyAlignment="1">
      <alignment horizontal="center"/>
    </xf>
    <xf numFmtId="0" fontId="11" fillId="10" borderId="20" xfId="0" applyFont="1" applyFill="1" applyBorder="1" applyAlignment="1">
      <alignment horizontal="center"/>
    </xf>
    <xf numFmtId="0" fontId="11" fillId="10" borderId="21" xfId="0" applyFont="1" applyFill="1" applyBorder="1" applyAlignment="1">
      <alignment horizontal="center"/>
    </xf>
    <xf numFmtId="0" fontId="11" fillId="10" borderId="22" xfId="0" applyFont="1" applyFill="1" applyBorder="1" applyAlignment="1">
      <alignment horizontal="center"/>
    </xf>
    <xf numFmtId="0" fontId="11" fillId="10" borderId="23" xfId="0" applyFont="1" applyFill="1" applyBorder="1" applyAlignment="1">
      <alignment horizontal="center"/>
    </xf>
    <xf numFmtId="0" fontId="11" fillId="10" borderId="24" xfId="0" applyFont="1" applyFill="1" applyBorder="1" applyAlignment="1">
      <alignment horizontal="center"/>
    </xf>
    <xf numFmtId="0" fontId="11" fillId="10" borderId="25" xfId="0" applyFont="1" applyFill="1" applyBorder="1" applyAlignment="1">
      <alignment horizontal="center"/>
    </xf>
    <xf numFmtId="0" fontId="11" fillId="10" borderId="26" xfId="0" applyFont="1" applyFill="1" applyBorder="1" applyAlignment="1">
      <alignment horizontal="center"/>
    </xf>
    <xf numFmtId="0" fontId="11" fillId="10" borderId="27" xfId="0" applyFont="1" applyFill="1" applyBorder="1" applyAlignment="1">
      <alignment horizontal="center"/>
    </xf>
    <xf numFmtId="0" fontId="11" fillId="10" borderId="28" xfId="0" applyFont="1" applyFill="1" applyBorder="1" applyAlignment="1">
      <alignment horizontal="center"/>
    </xf>
    <xf numFmtId="0" fontId="11" fillId="10" borderId="30" xfId="0" applyFont="1" applyFill="1" applyBorder="1" applyAlignment="1">
      <alignment horizontal="center"/>
    </xf>
    <xf numFmtId="0" fontId="11" fillId="10" borderId="31" xfId="0" applyFont="1" applyFill="1" applyBorder="1" applyAlignment="1">
      <alignment horizontal="center"/>
    </xf>
    <xf numFmtId="0" fontId="11" fillId="10" borderId="32" xfId="0" applyFont="1" applyFill="1" applyBorder="1" applyAlignment="1">
      <alignment horizontal="center"/>
    </xf>
    <xf numFmtId="0" fontId="12" fillId="10" borderId="0" xfId="0" applyFont="1" applyFill="1" applyBorder="1" applyAlignment="1">
      <alignment horizontal="center"/>
    </xf>
    <xf numFmtId="0" fontId="22" fillId="10" borderId="39" xfId="0" applyFont="1" applyFill="1" applyBorder="1" applyAlignment="1">
      <alignment horizontal="center"/>
    </xf>
    <xf numFmtId="0" fontId="8" fillId="3" borderId="0" xfId="0" applyFont="1" applyFill="1" applyBorder="1" applyAlignment="1">
      <alignment horizontal="center" wrapText="1"/>
    </xf>
    <xf numFmtId="0" fontId="0" fillId="3" borderId="0" xfId="0" applyFill="1" applyBorder="1"/>
    <xf numFmtId="0" fontId="13" fillId="5" borderId="0" xfId="0" applyFont="1" applyFill="1" applyAlignment="1">
      <alignment horizontal="center"/>
    </xf>
    <xf numFmtId="164" fontId="13" fillId="5" borderId="0" xfId="0" applyNumberFormat="1" applyFont="1" applyFill="1" applyAlignment="1">
      <alignment horizontal="center"/>
    </xf>
    <xf numFmtId="0" fontId="3" fillId="5" borderId="39" xfId="0" applyFont="1" applyFill="1" applyBorder="1" applyAlignment="1">
      <alignment horizontal="center"/>
    </xf>
    <xf numFmtId="0" fontId="11" fillId="3" borderId="0" xfId="0" applyFont="1" applyFill="1" applyBorder="1" applyAlignment="1">
      <alignment horizontal="center" wrapText="1"/>
    </xf>
    <xf numFmtId="0" fontId="0" fillId="3" borderId="0" xfId="0" applyFill="1" applyBorder="1" applyAlignment="1">
      <alignment horizontal="center" wrapText="1"/>
    </xf>
    <xf numFmtId="164" fontId="0" fillId="4" borderId="5" xfId="0" applyNumberFormat="1" applyFill="1" applyBorder="1" applyAlignment="1">
      <alignment horizontal="center" wrapText="1"/>
    </xf>
    <xf numFmtId="164" fontId="0" fillId="4" borderId="9" xfId="0" applyNumberFormat="1" applyFill="1" applyBorder="1" applyAlignment="1">
      <alignment horizontal="center" wrapText="1"/>
    </xf>
    <xf numFmtId="164" fontId="0" fillId="5" borderId="5" xfId="0" applyNumberFormat="1" applyFill="1" applyBorder="1" applyAlignment="1">
      <alignment horizontal="center" wrapText="1"/>
    </xf>
    <xf numFmtId="0" fontId="12" fillId="4" borderId="0" xfId="0" applyFont="1" applyFill="1" applyAlignment="1">
      <alignment horizontal="center" wrapText="1"/>
    </xf>
    <xf numFmtId="0" fontId="3" fillId="4" borderId="0" xfId="0" applyFont="1" applyFill="1" applyAlignment="1">
      <alignment horizontal="center" wrapText="1"/>
    </xf>
    <xf numFmtId="0" fontId="3" fillId="5" borderId="0" xfId="0" applyFont="1" applyFill="1" applyAlignment="1">
      <alignment horizontal="center" wrapText="1"/>
    </xf>
    <xf numFmtId="0" fontId="9" fillId="4" borderId="39" xfId="0" applyFont="1" applyFill="1" applyBorder="1" applyAlignment="1">
      <alignment horizontal="center"/>
    </xf>
    <xf numFmtId="2" fontId="9" fillId="4" borderId="39" xfId="0" applyNumberFormat="1" applyFont="1" applyFill="1" applyBorder="1" applyAlignment="1">
      <alignment horizontal="center"/>
    </xf>
    <xf numFmtId="0" fontId="10" fillId="4" borderId="39" xfId="3" applyNumberFormat="1" applyFont="1" applyFill="1" applyBorder="1" applyAlignment="1">
      <alignment horizontal="center"/>
    </xf>
    <xf numFmtId="0" fontId="8" fillId="4" borderId="39" xfId="0" applyFont="1" applyFill="1" applyBorder="1" applyAlignment="1">
      <alignment horizontal="center" wrapText="1"/>
    </xf>
    <xf numFmtId="164" fontId="11" fillId="10" borderId="17" xfId="0" applyNumberFormat="1" applyFont="1" applyFill="1" applyBorder="1" applyAlignment="1">
      <alignment horizontal="center"/>
    </xf>
    <xf numFmtId="164" fontId="11" fillId="10" borderId="20" xfId="0" applyNumberFormat="1" applyFont="1" applyFill="1" applyBorder="1" applyAlignment="1">
      <alignment horizontal="center"/>
    </xf>
    <xf numFmtId="164" fontId="11" fillId="10" borderId="26" xfId="0" applyNumberFormat="1" applyFont="1" applyFill="1" applyBorder="1" applyAlignment="1">
      <alignment horizontal="center"/>
    </xf>
    <xf numFmtId="164" fontId="11" fillId="10" borderId="31" xfId="0" applyNumberFormat="1" applyFont="1" applyFill="1" applyBorder="1" applyAlignment="1">
      <alignment horizontal="center"/>
    </xf>
    <xf numFmtId="164" fontId="12" fillId="10" borderId="44" xfId="0" applyNumberFormat="1" applyFont="1" applyFill="1" applyBorder="1" applyAlignment="1">
      <alignment horizontal="center"/>
    </xf>
    <xf numFmtId="164" fontId="11" fillId="10" borderId="43" xfId="0" applyNumberFormat="1" applyFont="1" applyFill="1" applyBorder="1" applyAlignment="1">
      <alignment horizontal="center"/>
    </xf>
    <xf numFmtId="0" fontId="11" fillId="10" borderId="45" xfId="2" applyFont="1" applyFill="1" applyBorder="1" applyAlignment="1">
      <alignment horizontal="center" vertical="center"/>
    </xf>
    <xf numFmtId="164" fontId="11" fillId="10" borderId="45" xfId="2" applyNumberFormat="1" applyFont="1" applyFill="1" applyBorder="1" applyAlignment="1">
      <alignment horizontal="center" vertical="center"/>
    </xf>
    <xf numFmtId="0" fontId="0" fillId="0" borderId="0" xfId="0" applyFont="1"/>
    <xf numFmtId="0" fontId="38" fillId="0" borderId="0" xfId="0" applyFont="1"/>
    <xf numFmtId="0" fontId="36" fillId="0" borderId="0" xfId="0" applyFont="1"/>
    <xf numFmtId="0" fontId="0" fillId="10" borderId="0" xfId="0" applyFont="1" applyFill="1" applyAlignment="1">
      <alignment horizontal="center"/>
    </xf>
    <xf numFmtId="0" fontId="0" fillId="10" borderId="0" xfId="0" applyFont="1" applyFill="1" applyBorder="1" applyAlignment="1">
      <alignment horizontal="center"/>
    </xf>
    <xf numFmtId="6" fontId="0" fillId="10" borderId="0" xfId="0" applyNumberFormat="1" applyFont="1" applyFill="1" applyBorder="1" applyAlignment="1">
      <alignment horizontal="center"/>
    </xf>
    <xf numFmtId="0" fontId="0" fillId="0" borderId="0" xfId="0" applyFont="1" applyAlignment="1">
      <alignment horizontal="center"/>
    </xf>
    <xf numFmtId="0" fontId="22" fillId="0" borderId="39" xfId="0" applyFont="1" applyBorder="1" applyAlignment="1">
      <alignment horizontal="center"/>
    </xf>
    <xf numFmtId="164" fontId="0" fillId="10" borderId="0" xfId="0" applyNumberFormat="1" applyFont="1" applyFill="1" applyAlignment="1">
      <alignment horizontal="center"/>
    </xf>
    <xf numFmtId="164" fontId="0" fillId="10" borderId="0" xfId="0" applyNumberFormat="1" applyFont="1" applyFill="1" applyBorder="1" applyAlignment="1">
      <alignment horizontal="center"/>
    </xf>
    <xf numFmtId="0" fontId="39" fillId="3" borderId="0" xfId="0" applyFont="1" applyFill="1" applyBorder="1" applyAlignment="1">
      <alignment horizontal="center"/>
    </xf>
    <xf numFmtId="0" fontId="12" fillId="10" borderId="34" xfId="0" applyFont="1" applyFill="1" applyBorder="1" applyAlignment="1">
      <alignment horizontal="center"/>
    </xf>
    <xf numFmtId="0" fontId="40" fillId="10" borderId="37" xfId="0" applyFont="1" applyFill="1" applyBorder="1" applyAlignment="1">
      <alignment horizontal="center"/>
    </xf>
    <xf numFmtId="164" fontId="12" fillId="10" borderId="36" xfId="0" applyNumberFormat="1" applyFont="1" applyFill="1" applyBorder="1" applyAlignment="1">
      <alignment horizontal="center"/>
    </xf>
    <xf numFmtId="164" fontId="3" fillId="10" borderId="0" xfId="0" applyNumberFormat="1" applyFont="1" applyFill="1" applyAlignment="1">
      <alignment horizontal="center"/>
    </xf>
    <xf numFmtId="164" fontId="37" fillId="10" borderId="38" xfId="0" applyNumberFormat="1" applyFont="1" applyFill="1" applyBorder="1" applyAlignment="1">
      <alignment horizontal="center"/>
    </xf>
    <xf numFmtId="0" fontId="3" fillId="10" borderId="0" xfId="0" applyFont="1" applyFill="1" applyAlignment="1">
      <alignment horizontal="center"/>
    </xf>
    <xf numFmtId="164" fontId="12" fillId="4" borderId="7" xfId="0" applyNumberFormat="1" applyFont="1" applyFill="1" applyBorder="1" applyAlignment="1">
      <alignment horizontal="center" vertical="center"/>
    </xf>
    <xf numFmtId="8" fontId="11" fillId="4" borderId="5" xfId="0" applyNumberFormat="1" applyFont="1" applyFill="1" applyBorder="1" applyAlignment="1">
      <alignment horizontal="center"/>
    </xf>
    <xf numFmtId="164" fontId="41" fillId="4" borderId="0" xfId="0" applyNumberFormat="1" applyFont="1" applyFill="1" applyBorder="1" applyAlignment="1">
      <alignment horizontal="center" vertical="center"/>
    </xf>
    <xf numFmtId="164" fontId="41" fillId="4" borderId="5" xfId="0" applyNumberFormat="1" applyFont="1" applyFill="1" applyBorder="1" applyAlignment="1">
      <alignment horizontal="center" vertical="center"/>
    </xf>
    <xf numFmtId="0" fontId="0" fillId="0" borderId="0" xfId="0" applyBorder="1" applyAlignment="1">
      <alignment horizontal="right"/>
    </xf>
    <xf numFmtId="164" fontId="32" fillId="2" borderId="48" xfId="2" applyNumberFormat="1" applyFont="1" applyBorder="1" applyAlignment="1">
      <alignment horizontal="right"/>
    </xf>
    <xf numFmtId="0" fontId="31" fillId="0" borderId="0" xfId="0" applyFont="1" applyBorder="1" applyAlignment="1">
      <alignment horizontal="right"/>
    </xf>
    <xf numFmtId="164" fontId="32" fillId="2" borderId="49" xfId="2" applyNumberFormat="1" applyFont="1" applyBorder="1" applyAlignment="1">
      <alignment horizontal="right"/>
    </xf>
    <xf numFmtId="164" fontId="32" fillId="2" borderId="50" xfId="2" applyNumberFormat="1" applyFont="1" applyBorder="1" applyAlignment="1">
      <alignment horizontal="right"/>
    </xf>
    <xf numFmtId="0" fontId="32" fillId="2" borderId="47" xfId="2" applyFont="1" applyBorder="1" applyAlignment="1">
      <alignment horizontal="right"/>
    </xf>
    <xf numFmtId="0" fontId="32" fillId="2" borderId="51" xfId="2" applyFont="1" applyBorder="1" applyAlignment="1">
      <alignment horizontal="right"/>
    </xf>
    <xf numFmtId="0" fontId="35" fillId="9" borderId="51" xfId="12" applyFont="1" applyBorder="1" applyAlignment="1">
      <alignment horizontal="right"/>
    </xf>
    <xf numFmtId="2" fontId="32" fillId="2" borderId="47" xfId="5" applyNumberFormat="1" applyFont="1" applyFill="1" applyBorder="1" applyAlignment="1">
      <alignment horizontal="right"/>
    </xf>
    <xf numFmtId="2" fontId="32" fillId="2" borderId="51" xfId="5" applyNumberFormat="1" applyFont="1" applyFill="1" applyBorder="1" applyAlignment="1">
      <alignment horizontal="right"/>
    </xf>
    <xf numFmtId="2" fontId="35" fillId="9" borderId="51" xfId="12" applyNumberFormat="1" applyFont="1" applyBorder="1" applyAlignment="1">
      <alignment horizontal="right"/>
    </xf>
    <xf numFmtId="2" fontId="33" fillId="6" borderId="47" xfId="6" applyNumberFormat="1" applyFont="1" applyBorder="1" applyAlignment="1">
      <alignment horizontal="right"/>
    </xf>
    <xf numFmtId="2" fontId="33" fillId="6" borderId="51" xfId="6" applyNumberFormat="1" applyFont="1" applyBorder="1" applyAlignment="1">
      <alignment horizontal="right"/>
    </xf>
    <xf numFmtId="164" fontId="33" fillId="6" borderId="48" xfId="6" applyNumberFormat="1" applyFont="1" applyBorder="1" applyAlignment="1">
      <alignment horizontal="right"/>
    </xf>
    <xf numFmtId="2" fontId="34" fillId="8" borderId="47" xfId="11" applyNumberFormat="1" applyFont="1" applyBorder="1" applyAlignment="1">
      <alignment horizontal="right"/>
    </xf>
    <xf numFmtId="2" fontId="34" fillId="8" borderId="51" xfId="11" applyNumberFormat="1" applyFont="1" applyBorder="1" applyAlignment="1">
      <alignment horizontal="right"/>
    </xf>
    <xf numFmtId="164" fontId="34" fillId="8" borderId="48" xfId="11" applyNumberFormat="1" applyFont="1" applyBorder="1" applyAlignment="1">
      <alignment horizontal="right"/>
    </xf>
    <xf numFmtId="0" fontId="0" fillId="3" borderId="0" xfId="0" applyFill="1" applyAlignment="1">
      <alignment horizontal="right"/>
    </xf>
    <xf numFmtId="0" fontId="30" fillId="3" borderId="0" xfId="11" applyFont="1" applyFill="1" applyAlignment="1">
      <alignment horizontal="right" vertical="center"/>
    </xf>
    <xf numFmtId="164" fontId="30" fillId="3" borderId="0" xfId="11" applyNumberFormat="1" applyFont="1" applyFill="1" applyAlignment="1">
      <alignment horizontal="right"/>
    </xf>
    <xf numFmtId="164" fontId="12" fillId="4" borderId="7" xfId="2" applyNumberFormat="1" applyFont="1" applyFill="1" applyBorder="1" applyAlignment="1">
      <alignment horizontal="center" vertical="center"/>
    </xf>
    <xf numFmtId="0" fontId="4" fillId="0" borderId="0" xfId="0" applyFont="1" applyAlignment="1">
      <alignment horizontal="left" vertical="center"/>
    </xf>
    <xf numFmtId="164" fontId="3" fillId="4" borderId="7" xfId="0" applyNumberFormat="1" applyFont="1" applyFill="1" applyBorder="1" applyAlignment="1">
      <alignment horizontal="center"/>
    </xf>
    <xf numFmtId="164" fontId="0" fillId="4" borderId="0" xfId="0" applyNumberFormat="1" applyFont="1" applyFill="1" applyAlignment="1">
      <alignment horizontal="center" wrapText="1"/>
    </xf>
    <xf numFmtId="164" fontId="0" fillId="4" borderId="5" xfId="0" applyNumberFormat="1" applyFont="1" applyFill="1" applyBorder="1" applyAlignment="1">
      <alignment horizontal="center" wrapText="1"/>
    </xf>
    <xf numFmtId="0" fontId="42" fillId="0" borderId="0" xfId="0" applyFont="1"/>
    <xf numFmtId="0" fontId="0" fillId="0" borderId="55" xfId="0" applyBorder="1"/>
    <xf numFmtId="0" fontId="45" fillId="4" borderId="0" xfId="0" applyFont="1" applyFill="1" applyAlignment="1">
      <alignment horizontal="center"/>
    </xf>
    <xf numFmtId="164" fontId="0" fillId="4" borderId="0" xfId="0" applyNumberFormat="1" applyFill="1" applyBorder="1" applyAlignment="1">
      <alignment horizontal="center"/>
    </xf>
    <xf numFmtId="0" fontId="46" fillId="4" borderId="0" xfId="0" applyFont="1" applyFill="1" applyAlignment="1">
      <alignment horizontal="center"/>
    </xf>
    <xf numFmtId="0" fontId="46" fillId="5" borderId="0" xfId="0" applyFont="1" applyFill="1" applyAlignment="1">
      <alignment horizontal="center"/>
    </xf>
    <xf numFmtId="0" fontId="14" fillId="4" borderId="0" xfId="0" applyFont="1" applyFill="1" applyBorder="1" applyAlignment="1">
      <alignment horizontal="center"/>
    </xf>
    <xf numFmtId="0" fontId="0" fillId="4" borderId="0" xfId="0" applyFill="1"/>
    <xf numFmtId="0" fontId="7" fillId="10" borderId="16" xfId="4" applyFont="1" applyFill="1" applyBorder="1" applyAlignment="1">
      <alignment horizontal="center"/>
    </xf>
    <xf numFmtId="164" fontId="2" fillId="10" borderId="0" xfId="2" applyNumberFormat="1" applyFont="1" applyFill="1" applyAlignment="1">
      <alignment horizontal="center" vertical="center"/>
    </xf>
    <xf numFmtId="6" fontId="12" fillId="10" borderId="44" xfId="0" applyNumberFormat="1" applyFont="1" applyFill="1" applyBorder="1" applyAlignment="1">
      <alignment horizontal="center"/>
    </xf>
    <xf numFmtId="6" fontId="12" fillId="10" borderId="26" xfId="0" applyNumberFormat="1" applyFont="1" applyFill="1" applyBorder="1" applyAlignment="1">
      <alignment horizontal="center"/>
    </xf>
    <xf numFmtId="6" fontId="12" fillId="10" borderId="31" xfId="0" applyNumberFormat="1" applyFont="1" applyFill="1" applyBorder="1" applyAlignment="1">
      <alignment horizontal="center"/>
    </xf>
    <xf numFmtId="6" fontId="12" fillId="10" borderId="46" xfId="0" applyNumberFormat="1" applyFont="1" applyFill="1" applyBorder="1" applyAlignment="1">
      <alignment horizontal="center"/>
    </xf>
    <xf numFmtId="0" fontId="11" fillId="0" borderId="17" xfId="0" applyFont="1" applyBorder="1" applyAlignment="1">
      <alignment horizontal="center"/>
    </xf>
    <xf numFmtId="0" fontId="11" fillId="0" borderId="17" xfId="0" applyFont="1" applyBorder="1"/>
    <xf numFmtId="0" fontId="11" fillId="0" borderId="18" xfId="0" applyFont="1" applyBorder="1"/>
    <xf numFmtId="0" fontId="11" fillId="0" borderId="28" xfId="0" applyFont="1" applyBorder="1"/>
    <xf numFmtId="0" fontId="11" fillId="0" borderId="29" xfId="0" applyFont="1" applyBorder="1" applyAlignment="1">
      <alignment horizontal="center"/>
    </xf>
    <xf numFmtId="0" fontId="11" fillId="0" borderId="29" xfId="0" applyFont="1" applyBorder="1"/>
    <xf numFmtId="0" fontId="11" fillId="0" borderId="42" xfId="0" applyFont="1" applyBorder="1"/>
    <xf numFmtId="6" fontId="11" fillId="10" borderId="17" xfId="0" applyNumberFormat="1" applyFont="1" applyFill="1" applyBorder="1" applyAlignment="1">
      <alignment horizontal="center"/>
    </xf>
    <xf numFmtId="6" fontId="11" fillId="10" borderId="43" xfId="0" applyNumberFormat="1" applyFont="1" applyFill="1" applyBorder="1" applyAlignment="1">
      <alignment horizontal="center"/>
    </xf>
    <xf numFmtId="6" fontId="11" fillId="10" borderId="20" xfId="0" applyNumberFormat="1" applyFont="1" applyFill="1" applyBorder="1" applyAlignment="1">
      <alignment horizontal="center"/>
    </xf>
    <xf numFmtId="6" fontId="11" fillId="10" borderId="26" xfId="0" applyNumberFormat="1" applyFont="1" applyFill="1" applyBorder="1" applyAlignment="1">
      <alignment horizontal="center"/>
    </xf>
    <xf numFmtId="0" fontId="11" fillId="0" borderId="0" xfId="0" applyFont="1"/>
    <xf numFmtId="0" fontId="12" fillId="10" borderId="0" xfId="0" applyFont="1" applyFill="1" applyBorder="1"/>
    <xf numFmtId="8" fontId="12" fillId="10" borderId="0" xfId="0" applyNumberFormat="1" applyFont="1" applyFill="1" applyBorder="1"/>
    <xf numFmtId="0" fontId="12" fillId="10" borderId="35" xfId="0" applyFont="1" applyFill="1" applyBorder="1"/>
    <xf numFmtId="8" fontId="12" fillId="10" borderId="35" xfId="0" applyNumberFormat="1" applyFont="1" applyFill="1" applyBorder="1" applyAlignment="1">
      <alignment horizontal="right"/>
    </xf>
    <xf numFmtId="0" fontId="12" fillId="10" borderId="33" xfId="0" applyFont="1" applyFill="1" applyBorder="1" applyAlignment="1">
      <alignment horizontal="left"/>
    </xf>
    <xf numFmtId="0" fontId="12" fillId="7" borderId="33" xfId="0" applyFont="1" applyFill="1" applyBorder="1"/>
    <xf numFmtId="8" fontId="12" fillId="7" borderId="33" xfId="0" applyNumberFormat="1" applyFont="1" applyFill="1" applyBorder="1"/>
    <xf numFmtId="0" fontId="12" fillId="0" borderId="33" xfId="0" applyFont="1" applyBorder="1"/>
    <xf numFmtId="0" fontId="47" fillId="0" borderId="16" xfId="0" applyFont="1" applyBorder="1"/>
    <xf numFmtId="0" fontId="48" fillId="0" borderId="0" xfId="0" applyFont="1"/>
    <xf numFmtId="0" fontId="11" fillId="4" borderId="0" xfId="0" applyNumberFormat="1" applyFont="1" applyFill="1" applyAlignment="1">
      <alignment horizontal="center" wrapText="1"/>
    </xf>
    <xf numFmtId="0" fontId="0" fillId="4" borderId="0" xfId="0" applyNumberFormat="1" applyFont="1" applyFill="1" applyAlignment="1">
      <alignment horizontal="center" wrapText="1"/>
    </xf>
    <xf numFmtId="0" fontId="49" fillId="4" borderId="0" xfId="0" applyNumberFormat="1" applyFont="1" applyFill="1" applyAlignment="1">
      <alignment horizontal="center" wrapText="1"/>
    </xf>
    <xf numFmtId="0" fontId="8" fillId="0" borderId="0" xfId="0" applyFont="1" applyAlignment="1">
      <alignment horizontal="center"/>
    </xf>
    <xf numFmtId="7" fontId="0" fillId="4" borderId="0" xfId="0" applyNumberFormat="1" applyFont="1" applyFill="1" applyBorder="1" applyAlignment="1">
      <alignment horizontal="center"/>
    </xf>
    <xf numFmtId="0" fontId="0" fillId="4" borderId="0" xfId="0" applyNumberFormat="1" applyFill="1" applyAlignment="1">
      <alignment horizontal="center" wrapText="1"/>
    </xf>
    <xf numFmtId="0" fontId="50" fillId="13" borderId="0" xfId="0" applyFont="1" applyFill="1" applyAlignment="1">
      <alignment horizontal="center" wrapText="1"/>
    </xf>
    <xf numFmtId="0" fontId="0" fillId="13" borderId="0" xfId="0" applyFill="1" applyAlignment="1">
      <alignment horizontal="center" wrapText="1"/>
    </xf>
    <xf numFmtId="164" fontId="0" fillId="13" borderId="40" xfId="0" applyNumberFormat="1" applyFill="1" applyBorder="1" applyAlignment="1">
      <alignment horizontal="center" wrapText="1"/>
    </xf>
    <xf numFmtId="164" fontId="0" fillId="13" borderId="5" xfId="0" applyNumberFormat="1" applyFill="1" applyBorder="1" applyAlignment="1">
      <alignment horizontal="center" wrapText="1"/>
    </xf>
    <xf numFmtId="0" fontId="0" fillId="13" borderId="39" xfId="0" applyFill="1" applyBorder="1" applyAlignment="1">
      <alignment horizontal="center"/>
    </xf>
    <xf numFmtId="164" fontId="50" fillId="13" borderId="39" xfId="0" applyNumberFormat="1" applyFont="1" applyFill="1" applyBorder="1" applyAlignment="1">
      <alignment horizontal="center" wrapText="1"/>
    </xf>
    <xf numFmtId="0" fontId="0" fillId="5" borderId="0" xfId="0" applyFill="1" applyBorder="1" applyAlignment="1">
      <alignment horizontal="center" wrapText="1"/>
    </xf>
    <xf numFmtId="0" fontId="3" fillId="5" borderId="0" xfId="0" applyFont="1" applyFill="1" applyAlignment="1">
      <alignment horizontal="center"/>
    </xf>
    <xf numFmtId="8" fontId="0" fillId="5" borderId="40" xfId="0" applyNumberFormat="1" applyFill="1" applyBorder="1" applyAlignment="1">
      <alignment horizontal="center"/>
    </xf>
    <xf numFmtId="8" fontId="3" fillId="5" borderId="39" xfId="0" applyNumberFormat="1" applyFont="1" applyFill="1" applyBorder="1" applyAlignment="1">
      <alignment horizontal="center"/>
    </xf>
    <xf numFmtId="0" fontId="11" fillId="4" borderId="10" xfId="2" applyFont="1" applyFill="1" applyBorder="1" applyAlignment="1">
      <alignment horizontal="center" vertical="center"/>
    </xf>
    <xf numFmtId="0" fontId="11" fillId="4" borderId="8" xfId="2" applyFont="1" applyFill="1" applyBorder="1" applyAlignment="1" applyProtection="1">
      <alignment horizontal="center" vertical="center"/>
      <protection locked="0"/>
    </xf>
    <xf numFmtId="0" fontId="11" fillId="4" borderId="11" xfId="2" applyFont="1" applyFill="1" applyBorder="1" applyAlignment="1">
      <alignment horizontal="left" vertical="top"/>
    </xf>
    <xf numFmtId="0" fontId="11" fillId="4" borderId="12" xfId="2" applyFont="1" applyFill="1" applyBorder="1" applyAlignment="1">
      <alignment horizontal="center"/>
    </xf>
    <xf numFmtId="0" fontId="11" fillId="4" borderId="0" xfId="2" applyFont="1" applyFill="1" applyBorder="1" applyAlignment="1" applyProtection="1">
      <alignment horizontal="center" vertical="center"/>
      <protection locked="0"/>
    </xf>
    <xf numFmtId="0" fontId="11" fillId="4" borderId="13" xfId="2" applyFont="1" applyFill="1" applyBorder="1" applyAlignment="1">
      <alignment horizontal="left" vertical="top"/>
    </xf>
    <xf numFmtId="0" fontId="11" fillId="4" borderId="14" xfId="2" applyFont="1" applyFill="1" applyBorder="1"/>
    <xf numFmtId="0" fontId="11" fillId="4" borderId="6" xfId="2" applyFont="1" applyFill="1" applyBorder="1"/>
    <xf numFmtId="0" fontId="11" fillId="4" borderId="6" xfId="2" applyFont="1" applyFill="1" applyBorder="1" applyProtection="1">
      <protection locked="0"/>
    </xf>
    <xf numFmtId="0" fontId="12" fillId="4" borderId="7" xfId="1" applyFont="1" applyFill="1" applyBorder="1" applyAlignment="1">
      <alignment horizontal="center"/>
    </xf>
    <xf numFmtId="0" fontId="11" fillId="4" borderId="15" xfId="2" applyFont="1" applyFill="1" applyBorder="1"/>
    <xf numFmtId="10" fontId="11" fillId="4" borderId="0" xfId="2" applyNumberFormat="1" applyFont="1" applyFill="1" applyBorder="1" applyAlignment="1">
      <alignment horizontal="center" vertical="center"/>
    </xf>
    <xf numFmtId="0" fontId="11" fillId="4" borderId="0" xfId="2" applyFont="1" applyFill="1" applyBorder="1"/>
    <xf numFmtId="0" fontId="11" fillId="4" borderId="3" xfId="2" applyFont="1" applyFill="1" applyBorder="1" applyAlignment="1" applyProtection="1">
      <alignment horizontal="center" vertical="center"/>
      <protection locked="0"/>
    </xf>
    <xf numFmtId="4" fontId="11" fillId="4" borderId="3" xfId="2" applyNumberFormat="1" applyFont="1" applyFill="1" applyBorder="1" applyAlignment="1">
      <alignment horizontal="center" vertical="center"/>
    </xf>
    <xf numFmtId="0" fontId="11" fillId="4" borderId="3" xfId="2" applyFont="1" applyFill="1" applyBorder="1" applyAlignment="1">
      <alignment horizontal="left" vertical="center"/>
    </xf>
    <xf numFmtId="164" fontId="11" fillId="4" borderId="5" xfId="2" applyNumberFormat="1" applyFont="1" applyFill="1" applyBorder="1" applyAlignment="1">
      <alignment horizontal="center"/>
    </xf>
    <xf numFmtId="0" fontId="11" fillId="4" borderId="0" xfId="0" applyFont="1" applyFill="1"/>
    <xf numFmtId="0" fontId="11" fillId="4" borderId="0" xfId="0" applyFont="1" applyFill="1" applyProtection="1">
      <protection locked="0"/>
    </xf>
    <xf numFmtId="164" fontId="12" fillId="4" borderId="1" xfId="1" applyNumberFormat="1" applyFont="1" applyFill="1" applyAlignment="1">
      <alignment horizontal="center" vertical="center"/>
    </xf>
    <xf numFmtId="0" fontId="8" fillId="0" borderId="0" xfId="0" applyFont="1" applyAlignment="1" applyProtection="1">
      <alignment horizontal="center"/>
      <protection locked="0"/>
    </xf>
    <xf numFmtId="4" fontId="8" fillId="0" borderId="0" xfId="0" applyNumberFormat="1" applyFont="1" applyAlignment="1">
      <alignment horizontal="center"/>
    </xf>
    <xf numFmtId="0" fontId="10" fillId="0" borderId="0" xfId="3" applyNumberFormat="1" applyFont="1" applyFill="1" applyAlignment="1">
      <alignment horizontal="center"/>
    </xf>
    <xf numFmtId="164" fontId="11" fillId="4" borderId="8" xfId="2" applyNumberFormat="1" applyFont="1" applyFill="1" applyBorder="1" applyAlignment="1">
      <alignment horizontal="center" vertical="center"/>
    </xf>
    <xf numFmtId="4" fontId="11" fillId="4" borderId="5" xfId="2" applyNumberFormat="1" applyFont="1" applyFill="1" applyBorder="1" applyAlignment="1">
      <alignment horizontal="center" vertical="center"/>
    </xf>
    <xf numFmtId="7" fontId="11" fillId="4" borderId="8" xfId="2" applyNumberFormat="1" applyFont="1" applyFill="1" applyBorder="1" applyAlignment="1">
      <alignment horizontal="center" vertical="center"/>
    </xf>
    <xf numFmtId="7" fontId="11" fillId="4" borderId="0" xfId="2" applyNumberFormat="1" applyFont="1" applyFill="1" applyBorder="1" applyAlignment="1">
      <alignment horizontal="center" vertical="center"/>
    </xf>
    <xf numFmtId="0" fontId="51" fillId="0" borderId="0" xfId="0" applyFont="1" applyAlignment="1">
      <alignment horizontal="center"/>
    </xf>
    <xf numFmtId="164" fontId="50" fillId="0" borderId="0" xfId="0" applyNumberFormat="1" applyFont="1" applyAlignment="1">
      <alignment horizontal="center"/>
    </xf>
    <xf numFmtId="0" fontId="45" fillId="4" borderId="0" xfId="0" applyNumberFormat="1" applyFont="1" applyFill="1" applyAlignment="1">
      <alignment horizontal="center" wrapText="1"/>
    </xf>
    <xf numFmtId="0" fontId="17" fillId="4" borderId="0" xfId="0" applyNumberFormat="1" applyFont="1" applyFill="1" applyAlignment="1">
      <alignment horizontal="center" wrapText="1"/>
    </xf>
    <xf numFmtId="164" fontId="17" fillId="4" borderId="0" xfId="0" applyNumberFormat="1" applyFont="1" applyFill="1" applyAlignment="1">
      <alignment horizontal="center" wrapText="1"/>
    </xf>
    <xf numFmtId="0" fontId="0" fillId="4" borderId="39" xfId="0" applyFont="1" applyFill="1" applyBorder="1" applyAlignment="1">
      <alignment horizontal="center"/>
    </xf>
    <xf numFmtId="0" fontId="50" fillId="4" borderId="39" xfId="0" applyFont="1" applyFill="1" applyBorder="1" applyAlignment="1">
      <alignment horizontal="center"/>
    </xf>
    <xf numFmtId="164" fontId="50" fillId="4" borderId="39" xfId="0" applyNumberFormat="1" applyFont="1" applyFill="1" applyBorder="1" applyAlignment="1">
      <alignment horizontal="center"/>
    </xf>
    <xf numFmtId="164" fontId="17" fillId="4" borderId="5" xfId="0" applyNumberFormat="1" applyFont="1" applyFill="1" applyBorder="1" applyAlignment="1">
      <alignment horizontal="center" wrapText="1"/>
    </xf>
    <xf numFmtId="164" fontId="0" fillId="4" borderId="0" xfId="0" applyNumberFormat="1" applyFont="1" applyFill="1" applyAlignment="1">
      <alignment horizontal="center" vertical="top"/>
    </xf>
    <xf numFmtId="164" fontId="12" fillId="4" borderId="7" xfId="0" applyNumberFormat="1" applyFont="1" applyFill="1" applyBorder="1" applyAlignment="1">
      <alignment horizontal="center" wrapText="1"/>
    </xf>
    <xf numFmtId="164" fontId="0" fillId="4" borderId="0" xfId="0" applyNumberFormat="1" applyFont="1" applyFill="1" applyAlignment="1">
      <alignment horizontal="center" vertical="center"/>
    </xf>
    <xf numFmtId="164" fontId="0" fillId="4" borderId="8" xfId="0" applyNumberFormat="1" applyFont="1" applyFill="1" applyBorder="1" applyAlignment="1">
      <alignment horizontal="center" vertical="center"/>
    </xf>
    <xf numFmtId="164" fontId="0" fillId="4" borderId="0" xfId="0" applyNumberFormat="1" applyFont="1" applyFill="1" applyBorder="1" applyAlignment="1">
      <alignment horizontal="center"/>
    </xf>
    <xf numFmtId="164" fontId="11" fillId="4" borderId="0" xfId="0" applyNumberFormat="1" applyFont="1" applyFill="1" applyBorder="1" applyAlignment="1">
      <alignment horizontal="center" wrapText="1"/>
    </xf>
    <xf numFmtId="164" fontId="3" fillId="4" borderId="65" xfId="0" applyNumberFormat="1" applyFont="1" applyFill="1" applyBorder="1" applyAlignment="1">
      <alignment horizontal="center"/>
    </xf>
    <xf numFmtId="164" fontId="3" fillId="4" borderId="0" xfId="0" applyNumberFormat="1" applyFont="1" applyFill="1" applyBorder="1" applyAlignment="1">
      <alignment horizontal="center" vertical="center"/>
    </xf>
    <xf numFmtId="164" fontId="0" fillId="4" borderId="5" xfId="0" applyNumberFormat="1" applyFont="1" applyFill="1" applyBorder="1" applyAlignment="1">
      <alignment horizontal="center" vertical="center"/>
    </xf>
    <xf numFmtId="0" fontId="53" fillId="12" borderId="52" xfId="13" applyNumberFormat="1" applyFont="1" applyFill="1" applyBorder="1" applyAlignment="1" applyProtection="1">
      <alignment horizontal="center" vertical="center"/>
    </xf>
    <xf numFmtId="0" fontId="53" fillId="12" borderId="53" xfId="13" applyNumberFormat="1" applyFont="1" applyFill="1" applyBorder="1" applyAlignment="1" applyProtection="1">
      <alignment horizontal="center" vertical="center"/>
    </xf>
    <xf numFmtId="165" fontId="53" fillId="12" borderId="53" xfId="13" applyNumberFormat="1" applyFont="1" applyFill="1" applyBorder="1" applyAlignment="1" applyProtection="1">
      <alignment horizontal="center" vertical="center"/>
    </xf>
    <xf numFmtId="0" fontId="53" fillId="12" borderId="54" xfId="13" applyNumberFormat="1" applyFont="1" applyFill="1" applyBorder="1" applyAlignment="1" applyProtection="1">
      <alignment horizontal="left" vertical="center" wrapText="1"/>
    </xf>
    <xf numFmtId="0" fontId="53" fillId="12" borderId="0" xfId="13" applyNumberFormat="1" applyFont="1" applyFill="1" applyBorder="1" applyAlignment="1" applyProtection="1">
      <alignment horizontal="center" vertical="center"/>
    </xf>
    <xf numFmtId="165" fontId="53" fillId="12" borderId="0" xfId="13" applyNumberFormat="1" applyFont="1" applyFill="1" applyBorder="1" applyAlignment="1" applyProtection="1">
      <alignment horizontal="center" vertical="center"/>
    </xf>
    <xf numFmtId="0" fontId="53" fillId="12" borderId="56" xfId="13" applyNumberFormat="1" applyFont="1" applyFill="1" applyBorder="1" applyAlignment="1" applyProtection="1">
      <alignment horizontal="center"/>
    </xf>
    <xf numFmtId="0" fontId="53" fillId="12" borderId="0" xfId="13" applyNumberFormat="1" applyFont="1" applyFill="1" applyBorder="1" applyAlignment="1" applyProtection="1">
      <alignment horizontal="center"/>
    </xf>
    <xf numFmtId="166" fontId="53" fillId="12" borderId="0" xfId="13" applyNumberFormat="1" applyFont="1" applyFill="1" applyBorder="1" applyAlignment="1" applyProtection="1">
      <alignment horizontal="center" vertical="center"/>
    </xf>
    <xf numFmtId="0" fontId="53" fillId="12" borderId="57" xfId="13" applyNumberFormat="1" applyFont="1" applyFill="1" applyBorder="1" applyAlignment="1" applyProtection="1">
      <alignment vertical="center" wrapText="1"/>
    </xf>
    <xf numFmtId="0" fontId="53" fillId="12" borderId="56" xfId="13" applyNumberFormat="1" applyFont="1" applyFill="1" applyBorder="1" applyAlignment="1" applyProtection="1">
      <alignment vertical="center"/>
    </xf>
    <xf numFmtId="0" fontId="53" fillId="12" borderId="0" xfId="13" applyNumberFormat="1" applyFont="1" applyFill="1" applyBorder="1" applyAlignment="1" applyProtection="1">
      <alignment vertical="center"/>
    </xf>
    <xf numFmtId="0" fontId="53" fillId="12" borderId="58" xfId="13" applyNumberFormat="1" applyFont="1" applyFill="1" applyBorder="1" applyAlignment="1" applyProtection="1"/>
    <xf numFmtId="0" fontId="53" fillId="12" borderId="59" xfId="13" applyNumberFormat="1" applyFont="1" applyFill="1" applyBorder="1" applyAlignment="1" applyProtection="1"/>
    <xf numFmtId="165" fontId="52" fillId="12" borderId="59" xfId="14" applyNumberFormat="1" applyFont="1" applyFill="1" applyBorder="1" applyAlignment="1" applyProtection="1">
      <alignment horizontal="center"/>
    </xf>
    <xf numFmtId="0" fontId="53" fillId="12" borderId="61" xfId="13" applyNumberFormat="1" applyFont="1" applyFill="1" applyBorder="1" applyAlignment="1" applyProtection="1"/>
    <xf numFmtId="0" fontId="53" fillId="12" borderId="62" xfId="13" applyNumberFormat="1" applyFont="1" applyFill="1" applyBorder="1" applyAlignment="1" applyProtection="1">
      <alignment horizontal="center" vertical="center"/>
    </xf>
    <xf numFmtId="0" fontId="53" fillId="12" borderId="63" xfId="13" applyNumberFormat="1" applyFont="1" applyFill="1" applyBorder="1" applyAlignment="1" applyProtection="1">
      <alignment horizontal="center" vertical="center"/>
    </xf>
    <xf numFmtId="165" fontId="53" fillId="12" borderId="59" xfId="13" applyNumberFormat="1" applyFont="1" applyFill="1" applyBorder="1" applyAlignment="1" applyProtection="1">
      <alignment horizontal="center" vertical="center"/>
    </xf>
    <xf numFmtId="0" fontId="53" fillId="12" borderId="64" xfId="13" applyNumberFormat="1" applyFont="1" applyFill="1" applyBorder="1" applyAlignment="1" applyProtection="1">
      <alignment horizontal="left" vertical="center" wrapText="1"/>
    </xf>
    <xf numFmtId="165" fontId="53" fillId="12" borderId="63" xfId="13" applyNumberFormat="1" applyFont="1" applyFill="1" applyBorder="1" applyAlignment="1" applyProtection="1">
      <alignment horizontal="center" vertical="center"/>
    </xf>
    <xf numFmtId="0" fontId="55" fillId="0" borderId="0" xfId="0" applyFont="1" applyAlignment="1">
      <alignment horizontal="center"/>
    </xf>
    <xf numFmtId="0" fontId="55" fillId="0" borderId="0" xfId="3" applyNumberFormat="1" applyFont="1" applyFill="1" applyAlignment="1">
      <alignment horizontal="center"/>
    </xf>
    <xf numFmtId="166" fontId="53" fillId="12" borderId="5" xfId="13" applyNumberFormat="1" applyFont="1" applyFill="1" applyBorder="1" applyAlignment="1" applyProtection="1">
      <alignment horizontal="center" vertical="center"/>
    </xf>
    <xf numFmtId="0" fontId="54" fillId="4" borderId="0" xfId="0" applyFont="1" applyFill="1" applyBorder="1" applyAlignment="1">
      <alignment horizontal="center" vertical="center"/>
    </xf>
    <xf numFmtId="165" fontId="52" fillId="4" borderId="0" xfId="14" applyNumberFormat="1" applyFont="1" applyFill="1" applyBorder="1" applyAlignment="1" applyProtection="1">
      <alignment horizontal="center"/>
    </xf>
    <xf numFmtId="0" fontId="54" fillId="4" borderId="0" xfId="0" applyFont="1" applyFill="1" applyBorder="1" applyAlignment="1">
      <alignment horizontal="left" vertical="center"/>
    </xf>
    <xf numFmtId="165" fontId="53" fillId="12" borderId="66" xfId="13" applyNumberFormat="1" applyFont="1" applyFill="1" applyBorder="1" applyAlignment="1" applyProtection="1">
      <alignment horizontal="center" vertical="center"/>
    </xf>
    <xf numFmtId="0" fontId="3" fillId="0" borderId="0" xfId="0" applyFont="1" applyBorder="1" applyAlignment="1">
      <alignment horizontal="center"/>
    </xf>
    <xf numFmtId="3" fontId="11" fillId="3" borderId="0" xfId="2" applyNumberFormat="1" applyFont="1" applyFill="1" applyBorder="1" applyAlignment="1" applyProtection="1">
      <alignment horizontal="center" vertical="center"/>
      <protection locked="0"/>
    </xf>
    <xf numFmtId="164" fontId="11" fillId="3" borderId="0" xfId="2" applyNumberFormat="1" applyFont="1" applyFill="1" applyBorder="1" applyAlignment="1">
      <alignment horizontal="center" vertical="center"/>
    </xf>
    <xf numFmtId="0" fontId="11" fillId="3" borderId="0" xfId="2" applyFont="1" applyFill="1" applyBorder="1" applyAlignment="1">
      <alignment horizontal="left" vertical="top"/>
    </xf>
    <xf numFmtId="0" fontId="11" fillId="4" borderId="10" xfId="2" applyFont="1" applyFill="1" applyBorder="1" applyAlignment="1">
      <alignment horizontal="center"/>
    </xf>
    <xf numFmtId="0" fontId="11" fillId="4" borderId="8" xfId="2" applyFont="1" applyFill="1" applyBorder="1" applyAlignment="1">
      <alignment horizontal="center"/>
    </xf>
    <xf numFmtId="0" fontId="11" fillId="4" borderId="11" xfId="2" applyFont="1" applyFill="1" applyBorder="1"/>
    <xf numFmtId="0" fontId="11" fillId="4" borderId="0" xfId="0" applyFont="1" applyFill="1" applyBorder="1"/>
    <xf numFmtId="164" fontId="12" fillId="4" borderId="0" xfId="1" applyNumberFormat="1" applyFont="1" applyFill="1" applyBorder="1" applyAlignment="1">
      <alignment horizontal="center"/>
    </xf>
    <xf numFmtId="164" fontId="11" fillId="4" borderId="9" xfId="2" applyNumberFormat="1" applyFont="1" applyFill="1" applyBorder="1" applyAlignment="1">
      <alignment horizontal="center"/>
    </xf>
    <xf numFmtId="0" fontId="17" fillId="5" borderId="0" xfId="2" applyFont="1" applyFill="1" applyBorder="1" applyAlignment="1">
      <alignment horizontal="center"/>
    </xf>
    <xf numFmtId="0" fontId="17" fillId="5" borderId="0" xfId="2" applyFont="1" applyFill="1" applyBorder="1"/>
    <xf numFmtId="0" fontId="17" fillId="3" borderId="0" xfId="0" applyFont="1" applyFill="1" applyBorder="1"/>
    <xf numFmtId="164" fontId="23" fillId="3" borderId="0" xfId="1" applyNumberFormat="1" applyFont="1" applyFill="1" applyBorder="1" applyAlignment="1">
      <alignment horizontal="center"/>
    </xf>
    <xf numFmtId="164" fontId="17" fillId="5" borderId="8" xfId="2" applyNumberFormat="1" applyFont="1" applyFill="1" applyBorder="1" applyAlignment="1">
      <alignment horizontal="center"/>
    </xf>
  </cellXfs>
  <cellStyles count="15">
    <cellStyle name="Bad" xfId="2" builtinId="27"/>
    <cellStyle name="Currency" xfId="5" builtinId="4"/>
    <cellStyle name="Excel Built-in Bad" xfId="13"/>
    <cellStyle name="Excel Built-in Heading 3" xfId="14"/>
    <cellStyle name="Followed Hyperlink" xfId="7" builtinId="9" hidden="1"/>
    <cellStyle name="Followed Hyperlink" xfId="8" builtinId="9" hidden="1"/>
    <cellStyle name="Followed Hyperlink" xfId="9" builtinId="9" hidden="1"/>
    <cellStyle name="Good" xfId="11" builtinId="26"/>
    <cellStyle name="Heading 3" xfId="1" builtinId="18"/>
    <cellStyle name="Hyperlink" xfId="4" builtinId="8"/>
    <cellStyle name="Input" xfId="12" builtinId="20"/>
    <cellStyle name="Neutral" xfId="6" builtinId="28"/>
    <cellStyle name="Normal" xfId="0" builtinId="0"/>
    <cellStyle name="Normal 2" xfId="3"/>
    <cellStyle name="Title" xfId="10" builtinId="1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G11"/>
  <sheetViews>
    <sheetView workbookViewId="0">
      <selection activeCell="D8" sqref="D8:E10"/>
    </sheetView>
  </sheetViews>
  <sheetFormatPr defaultColWidth="8.85546875" defaultRowHeight="15"/>
  <cols>
    <col min="1" max="1" width="23" customWidth="1"/>
    <col min="2" max="2" width="33.85546875" customWidth="1"/>
    <col min="3" max="3" width="16.7109375" customWidth="1"/>
    <col min="4" max="4" width="18.42578125" customWidth="1"/>
    <col min="5" max="5" width="22.140625" customWidth="1"/>
    <col min="6" max="6" width="27.42578125" customWidth="1"/>
    <col min="7" max="7" width="46.42578125" customWidth="1"/>
  </cols>
  <sheetData>
    <row r="1" spans="1:7" ht="26.25">
      <c r="A1" s="1" t="s">
        <v>0</v>
      </c>
    </row>
    <row r="3" spans="1:7">
      <c r="A3" s="146" t="s">
        <v>1</v>
      </c>
      <c r="B3" s="146" t="s">
        <v>2</v>
      </c>
      <c r="C3" s="146" t="s">
        <v>3</v>
      </c>
      <c r="D3" s="146" t="s">
        <v>4</v>
      </c>
      <c r="E3" s="146" t="s">
        <v>5</v>
      </c>
      <c r="F3" s="146" t="s">
        <v>6</v>
      </c>
      <c r="G3" s="146" t="s">
        <v>7</v>
      </c>
    </row>
    <row r="4" spans="1:7" ht="15.75" thickBot="1">
      <c r="A4" s="107" t="s">
        <v>8</v>
      </c>
      <c r="B4" s="107" t="s">
        <v>9</v>
      </c>
      <c r="C4" s="107">
        <v>150</v>
      </c>
      <c r="D4" s="108">
        <v>0.11</v>
      </c>
      <c r="E4" s="109">
        <f>SUM(C4*D4)</f>
        <v>16.5</v>
      </c>
      <c r="F4" s="107" t="s">
        <v>10</v>
      </c>
      <c r="G4" s="110" t="s">
        <v>11</v>
      </c>
    </row>
    <row r="5" spans="1:7" ht="15.75" thickTop="1">
      <c r="A5" s="111"/>
      <c r="B5" s="111"/>
      <c r="C5" s="111"/>
      <c r="D5" s="106" t="s">
        <v>21</v>
      </c>
      <c r="E5" s="106">
        <v>16.5</v>
      </c>
      <c r="F5" s="111"/>
      <c r="G5" s="111"/>
    </row>
    <row r="6" spans="1:7">
      <c r="A6" s="69"/>
      <c r="B6" s="69"/>
      <c r="C6" s="69"/>
      <c r="D6" s="187"/>
      <c r="E6" s="188"/>
      <c r="F6" s="69"/>
      <c r="G6" s="186"/>
    </row>
    <row r="7" spans="1:7">
      <c r="A7" s="189"/>
      <c r="B7" s="189"/>
      <c r="C7" s="189"/>
      <c r="D7" s="190"/>
      <c r="E7" s="190"/>
      <c r="F7" s="189"/>
      <c r="G7" s="189"/>
    </row>
    <row r="8" spans="1:7" ht="31.5">
      <c r="A8" s="11"/>
      <c r="B8" s="11"/>
      <c r="C8" s="11"/>
      <c r="D8" s="35" t="s">
        <v>172</v>
      </c>
      <c r="E8" s="36">
        <f>E5</f>
        <v>16.5</v>
      </c>
      <c r="F8" s="11"/>
      <c r="G8" s="11"/>
    </row>
    <row r="9" spans="1:7" ht="31.5">
      <c r="D9" s="37" t="s">
        <v>173</v>
      </c>
      <c r="E9" s="38">
        <v>0</v>
      </c>
    </row>
    <row r="10" spans="1:7" ht="37.5">
      <c r="D10" s="39" t="s">
        <v>171</v>
      </c>
      <c r="E10" s="40">
        <f>SUM(E8:E9)</f>
        <v>16.5</v>
      </c>
    </row>
    <row r="11" spans="1:7" ht="18.75">
      <c r="D11" s="39"/>
      <c r="E11" s="40"/>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H27"/>
  <sheetViews>
    <sheetView workbookViewId="0"/>
  </sheetViews>
  <sheetFormatPr defaultColWidth="8.85546875" defaultRowHeight="15"/>
  <cols>
    <col min="1" max="1" width="41.140625" customWidth="1"/>
    <col min="2" max="2" width="33.7109375" customWidth="1"/>
    <col min="3" max="3" width="18.42578125" customWidth="1"/>
    <col min="4" max="4" width="17.85546875" customWidth="1"/>
    <col min="5" max="5" width="19.42578125" customWidth="1"/>
    <col min="6" max="6" width="25.140625" customWidth="1"/>
    <col min="7" max="7" width="76.5703125" customWidth="1"/>
    <col min="8" max="8" width="39.85546875" customWidth="1"/>
  </cols>
  <sheetData>
    <row r="1" spans="1:8" ht="26.25">
      <c r="A1" s="1" t="s">
        <v>13</v>
      </c>
    </row>
    <row r="2" spans="1:8">
      <c r="H2" s="11"/>
    </row>
    <row r="3" spans="1:8">
      <c r="A3" s="146" t="s">
        <v>1</v>
      </c>
      <c r="B3" s="236" t="s">
        <v>2</v>
      </c>
      <c r="C3" s="236" t="s">
        <v>3</v>
      </c>
      <c r="D3" s="236" t="s">
        <v>4</v>
      </c>
      <c r="E3" s="238" t="s">
        <v>5</v>
      </c>
      <c r="F3" s="236" t="s">
        <v>6</v>
      </c>
      <c r="G3" s="236" t="s">
        <v>7</v>
      </c>
      <c r="H3" s="131"/>
    </row>
    <row r="4" spans="1:8">
      <c r="A4" s="115" t="s">
        <v>405</v>
      </c>
      <c r="B4" s="116" t="s">
        <v>16</v>
      </c>
      <c r="C4" s="116">
        <v>60</v>
      </c>
      <c r="D4" s="117">
        <v>5</v>
      </c>
      <c r="E4" s="118">
        <v>315</v>
      </c>
      <c r="F4" s="116" t="s">
        <v>14</v>
      </c>
      <c r="G4" s="116" t="s">
        <v>269</v>
      </c>
      <c r="H4" s="67"/>
    </row>
    <row r="5" spans="1:8">
      <c r="A5" s="119"/>
      <c r="B5" s="107" t="s">
        <v>17</v>
      </c>
      <c r="C5" s="107" t="s">
        <v>18</v>
      </c>
      <c r="D5" s="120" t="s">
        <v>18</v>
      </c>
      <c r="E5" s="121">
        <v>35</v>
      </c>
      <c r="F5" s="107" t="s">
        <v>19</v>
      </c>
      <c r="G5" s="107" t="s">
        <v>20</v>
      </c>
      <c r="H5" s="67"/>
    </row>
    <row r="6" spans="1:8" ht="15.75" thickBot="1">
      <c r="A6" s="119"/>
      <c r="B6" s="107" t="s">
        <v>270</v>
      </c>
      <c r="C6" s="107">
        <v>1</v>
      </c>
      <c r="D6" s="120">
        <v>14.99</v>
      </c>
      <c r="E6" s="121">
        <v>16.190000000000001</v>
      </c>
      <c r="F6" s="107" t="s">
        <v>47</v>
      </c>
      <c r="G6" s="107" t="s">
        <v>404</v>
      </c>
      <c r="H6" s="69"/>
    </row>
    <row r="7" spans="1:8" ht="15.75" thickTop="1">
      <c r="A7" s="122"/>
      <c r="B7" s="122"/>
      <c r="C7" s="122"/>
      <c r="D7" s="113" t="s">
        <v>21</v>
      </c>
      <c r="E7" s="114">
        <f>SUM(E4:E6)</f>
        <v>366.19</v>
      </c>
      <c r="F7" s="122"/>
      <c r="G7" s="122"/>
      <c r="H7" s="70"/>
    </row>
    <row r="8" spans="1:8" ht="15.75">
      <c r="A8" s="129" t="s">
        <v>406</v>
      </c>
      <c r="B8" s="115"/>
      <c r="C8" s="115"/>
      <c r="D8" s="123"/>
      <c r="E8" s="118"/>
      <c r="F8" s="115"/>
      <c r="G8" s="115"/>
      <c r="H8" s="71"/>
    </row>
    <row r="9" spans="1:8">
      <c r="A9" s="115" t="s">
        <v>22</v>
      </c>
      <c r="B9" s="115" t="s">
        <v>23</v>
      </c>
      <c r="C9" s="115">
        <v>40</v>
      </c>
      <c r="D9" s="123">
        <v>4.9400000000000004</v>
      </c>
      <c r="E9" s="118">
        <f>1.08*PRODUCT(C9:D9)</f>
        <v>213.40800000000004</v>
      </c>
      <c r="F9" s="115" t="s">
        <v>47</v>
      </c>
      <c r="G9" s="115" t="s">
        <v>271</v>
      </c>
      <c r="H9" s="70"/>
    </row>
    <row r="10" spans="1:8">
      <c r="A10" s="112" t="s">
        <v>24</v>
      </c>
      <c r="B10" s="119" t="s">
        <v>409</v>
      </c>
      <c r="C10" s="119" t="s">
        <v>18</v>
      </c>
      <c r="D10" s="124" t="s">
        <v>18</v>
      </c>
      <c r="E10" s="121">
        <f>'Spring Fling|PNO|D4K'!E11</f>
        <v>377.95799999999997</v>
      </c>
      <c r="F10" s="119"/>
      <c r="G10" s="119"/>
      <c r="H10" s="70"/>
    </row>
    <row r="11" spans="1:8">
      <c r="A11" s="112" t="s">
        <v>493</v>
      </c>
      <c r="B11" s="119" t="s">
        <v>409</v>
      </c>
      <c r="C11" s="119" t="s">
        <v>18</v>
      </c>
      <c r="D11" s="124" t="s">
        <v>18</v>
      </c>
      <c r="E11" s="121">
        <f>'Spring Fling|PNO|D4K'!E34</f>
        <v>488.79399999999998</v>
      </c>
      <c r="F11" s="119"/>
      <c r="G11" s="119"/>
      <c r="H11" s="67"/>
    </row>
    <row r="12" spans="1:8">
      <c r="A12" s="112" t="s">
        <v>224</v>
      </c>
      <c r="B12" s="132" t="s">
        <v>409</v>
      </c>
      <c r="C12" s="132" t="s">
        <v>18</v>
      </c>
      <c r="D12" s="133" t="s">
        <v>18</v>
      </c>
      <c r="E12" s="167">
        <f>'Spring Fling|PNO|D4K'!E102</f>
        <v>2326.111375</v>
      </c>
      <c r="F12" s="132"/>
      <c r="G12" s="132"/>
      <c r="H12" s="46"/>
    </row>
    <row r="13" spans="1:8" ht="25.5" customHeight="1" thickBot="1">
      <c r="A13" s="115" t="s">
        <v>25</v>
      </c>
      <c r="B13" s="115" t="s">
        <v>407</v>
      </c>
      <c r="C13" s="115">
        <v>1</v>
      </c>
      <c r="D13" s="123">
        <v>1000</v>
      </c>
      <c r="E13" s="118">
        <v>1000</v>
      </c>
      <c r="F13" s="116" t="s">
        <v>26</v>
      </c>
      <c r="G13" s="116" t="s">
        <v>27</v>
      </c>
      <c r="H13" s="46"/>
    </row>
    <row r="14" spans="1:8" ht="15.75" thickTop="1">
      <c r="A14" s="96"/>
      <c r="B14" s="130"/>
      <c r="C14" s="130"/>
      <c r="D14" s="113" t="s">
        <v>21</v>
      </c>
      <c r="E14" s="114">
        <f>SUM(E10:E13)</f>
        <v>4192.8633749999999</v>
      </c>
      <c r="F14" s="130"/>
      <c r="G14" s="130"/>
      <c r="H14" s="4"/>
    </row>
    <row r="15" spans="1:8">
      <c r="A15" s="71"/>
      <c r="B15" s="71"/>
      <c r="C15" s="71"/>
      <c r="D15" s="168"/>
      <c r="E15" s="169"/>
      <c r="F15" s="67"/>
      <c r="G15" s="67"/>
      <c r="H15" s="4"/>
    </row>
    <row r="16" spans="1:8" ht="31.5">
      <c r="A16" s="170"/>
      <c r="B16" s="171"/>
      <c r="C16" s="171"/>
      <c r="D16" s="35" t="s">
        <v>172</v>
      </c>
      <c r="E16" s="36">
        <f>E7+E14</f>
        <v>4559.0533749999995</v>
      </c>
      <c r="F16" s="171"/>
      <c r="G16" s="171"/>
      <c r="H16" s="4"/>
    </row>
    <row r="17" spans="1:8" ht="31.5">
      <c r="A17" s="46"/>
      <c r="B17" s="46"/>
      <c r="C17" s="46"/>
      <c r="D17" s="37" t="s">
        <v>173</v>
      </c>
      <c r="E17" s="38">
        <v>0</v>
      </c>
      <c r="F17" s="46"/>
      <c r="G17" s="46"/>
      <c r="H17" s="4"/>
    </row>
    <row r="18" spans="1:8" ht="38.25" customHeight="1">
      <c r="A18" s="4"/>
      <c r="B18" s="4"/>
      <c r="C18" s="4"/>
      <c r="D18" s="39" t="s">
        <v>171</v>
      </c>
      <c r="E18" s="40">
        <f>E16</f>
        <v>4559.0533749999995</v>
      </c>
      <c r="F18" s="67"/>
      <c r="G18" s="67"/>
      <c r="H18" s="4"/>
    </row>
    <row r="19" spans="1:8">
      <c r="A19" s="71"/>
      <c r="B19" s="71"/>
      <c r="C19" s="71"/>
      <c r="D19" s="168"/>
      <c r="E19" s="169"/>
      <c r="F19" s="67"/>
      <c r="G19" s="67"/>
      <c r="H19" s="4"/>
    </row>
    <row r="20" spans="1:8" ht="15.75">
      <c r="A20" s="170"/>
      <c r="B20" s="171"/>
      <c r="C20" s="171"/>
      <c r="D20" s="172"/>
      <c r="E20" s="173"/>
      <c r="F20" s="171"/>
      <c r="G20" s="171"/>
      <c r="H20" s="4"/>
    </row>
    <row r="21" spans="1:8" ht="15.75">
      <c r="A21" s="46"/>
      <c r="B21" s="46"/>
      <c r="C21" s="46"/>
      <c r="D21" s="172"/>
      <c r="E21" s="173"/>
      <c r="F21" s="46"/>
      <c r="G21" s="46"/>
      <c r="H21" s="4"/>
    </row>
    <row r="22" spans="1:8" ht="18.75">
      <c r="A22" s="4"/>
      <c r="B22" s="4"/>
      <c r="C22" s="4"/>
      <c r="D22" s="174"/>
      <c r="E22" s="175"/>
      <c r="F22" s="67"/>
      <c r="G22" s="67"/>
    </row>
    <row r="23" spans="1:8">
      <c r="F23" s="70"/>
      <c r="G23" s="72"/>
    </row>
    <row r="24" spans="1:8">
      <c r="F24" s="70"/>
      <c r="G24" s="72"/>
    </row>
    <row r="25" spans="1:8">
      <c r="F25" s="67"/>
      <c r="G25" s="68"/>
    </row>
    <row r="26" spans="1:8">
      <c r="A26" s="134"/>
      <c r="B26" s="70"/>
      <c r="C26" s="70"/>
      <c r="D26" s="135"/>
      <c r="E26" s="136"/>
      <c r="F26" s="70"/>
      <c r="G26" s="70"/>
    </row>
    <row r="27" spans="1:8">
      <c r="A27" s="134"/>
      <c r="B27" s="70"/>
      <c r="C27" s="70"/>
      <c r="D27" s="135"/>
      <c r="E27" s="136"/>
      <c r="F27" s="70"/>
      <c r="G27" s="70"/>
    </row>
  </sheetData>
  <hyperlinks>
    <hyperlink ref="A10" location="'Spring Fling|PNO|D4K'!A1" display="Spring Fling"/>
    <hyperlink ref="A11" location="'Spring Fling|PNO|D4K'!A13" display="Parents' Night Out"/>
    <hyperlink ref="A12" location="'Spring Fling|PNO|D4K'!A37" display="Dance 4 Kids"/>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G102"/>
  <sheetViews>
    <sheetView topLeftCell="A88" workbookViewId="0"/>
  </sheetViews>
  <sheetFormatPr defaultRowHeight="15"/>
  <cols>
    <col min="1" max="1" width="21.140625" customWidth="1"/>
    <col min="2" max="2" width="36.42578125" customWidth="1"/>
    <col min="3" max="3" width="14.5703125" customWidth="1"/>
    <col min="4" max="4" width="19.5703125" customWidth="1"/>
    <col min="5" max="5" width="27" customWidth="1"/>
    <col min="6" max="6" width="25.7109375" customWidth="1"/>
    <col min="7" max="7" width="57" customWidth="1"/>
  </cols>
  <sheetData>
    <row r="1" spans="1:7" ht="26.25">
      <c r="A1" s="1" t="s">
        <v>24</v>
      </c>
    </row>
    <row r="3" spans="1:7">
      <c r="A3" s="236" t="s">
        <v>225</v>
      </c>
      <c r="B3" s="236" t="s">
        <v>2</v>
      </c>
      <c r="C3" s="236" t="s">
        <v>3</v>
      </c>
      <c r="D3" s="237" t="s">
        <v>4</v>
      </c>
      <c r="E3" s="236" t="s">
        <v>205</v>
      </c>
      <c r="F3" s="236" t="s">
        <v>6</v>
      </c>
      <c r="G3" s="236" t="s">
        <v>7</v>
      </c>
    </row>
    <row r="4" spans="1:7">
      <c r="A4" s="125" t="s">
        <v>408</v>
      </c>
      <c r="B4" s="115" t="s">
        <v>272</v>
      </c>
      <c r="C4" s="115" t="s">
        <v>18</v>
      </c>
      <c r="D4" s="123">
        <v>1</v>
      </c>
      <c r="E4" s="118">
        <v>322.5</v>
      </c>
      <c r="F4" s="115" t="s">
        <v>41</v>
      </c>
      <c r="G4" s="115" t="s">
        <v>273</v>
      </c>
    </row>
    <row r="5" spans="1:7">
      <c r="A5" s="115"/>
      <c r="B5" s="115" t="s">
        <v>274</v>
      </c>
      <c r="C5" s="115">
        <v>1</v>
      </c>
      <c r="D5" s="123">
        <v>17.989999999999998</v>
      </c>
      <c r="E5" s="118">
        <f>1.08*C5*D5</f>
        <v>19.429199999999998</v>
      </c>
      <c r="F5" s="115" t="s">
        <v>47</v>
      </c>
      <c r="G5" s="115" t="s">
        <v>275</v>
      </c>
    </row>
    <row r="6" spans="1:7">
      <c r="A6" s="115"/>
      <c r="B6" s="115" t="s">
        <v>276</v>
      </c>
      <c r="C6" s="115">
        <v>1</v>
      </c>
      <c r="D6" s="123">
        <v>11.75</v>
      </c>
      <c r="E6" s="118">
        <f t="shared" ref="E6:E10" si="0">1.08*C6*D6</f>
        <v>12.690000000000001</v>
      </c>
      <c r="F6" s="115" t="s">
        <v>47</v>
      </c>
      <c r="G6" s="115" t="s">
        <v>275</v>
      </c>
    </row>
    <row r="7" spans="1:7">
      <c r="A7" s="115"/>
      <c r="B7" s="115" t="s">
        <v>277</v>
      </c>
      <c r="C7" s="115">
        <v>1</v>
      </c>
      <c r="D7" s="123">
        <v>3.85</v>
      </c>
      <c r="E7" s="118">
        <f t="shared" si="0"/>
        <v>4.1580000000000004</v>
      </c>
      <c r="F7" s="115" t="s">
        <v>145</v>
      </c>
      <c r="G7" s="115" t="s">
        <v>275</v>
      </c>
    </row>
    <row r="8" spans="1:7">
      <c r="A8" s="115"/>
      <c r="B8" s="115" t="s">
        <v>278</v>
      </c>
      <c r="C8" s="115">
        <v>1</v>
      </c>
      <c r="D8" s="123">
        <v>5</v>
      </c>
      <c r="E8" s="118">
        <f t="shared" si="0"/>
        <v>5.4</v>
      </c>
      <c r="F8" s="115" t="s">
        <v>47</v>
      </c>
      <c r="G8" s="115" t="s">
        <v>275</v>
      </c>
    </row>
    <row r="9" spans="1:7">
      <c r="A9" s="115"/>
      <c r="B9" s="115" t="s">
        <v>279</v>
      </c>
      <c r="C9" s="115">
        <v>2</v>
      </c>
      <c r="D9" s="123">
        <v>2.38</v>
      </c>
      <c r="E9" s="118">
        <f t="shared" si="0"/>
        <v>5.1408000000000005</v>
      </c>
      <c r="F9" s="115" t="s">
        <v>145</v>
      </c>
      <c r="G9" s="115" t="s">
        <v>275</v>
      </c>
    </row>
    <row r="10" spans="1:7" ht="15.75" thickBot="1">
      <c r="A10" s="115"/>
      <c r="B10" s="115" t="s">
        <v>280</v>
      </c>
      <c r="C10" s="115">
        <v>8</v>
      </c>
      <c r="D10" s="137">
        <v>1</v>
      </c>
      <c r="E10" s="138">
        <f t="shared" si="0"/>
        <v>8.64</v>
      </c>
      <c r="F10" s="115" t="s">
        <v>41</v>
      </c>
      <c r="G10" s="115" t="s">
        <v>281</v>
      </c>
    </row>
    <row r="11" spans="1:7" ht="15.75" thickTop="1">
      <c r="A11" s="97"/>
      <c r="B11" s="97"/>
      <c r="C11" s="97"/>
      <c r="D11" s="139" t="s">
        <v>21</v>
      </c>
      <c r="E11" s="140">
        <f>SUM(E4:E10)</f>
        <v>377.95799999999997</v>
      </c>
      <c r="F11" s="97"/>
      <c r="G11" s="97"/>
    </row>
    <row r="13" spans="1:7" ht="26.25">
      <c r="A13" s="1" t="s">
        <v>297</v>
      </c>
    </row>
    <row r="15" spans="1:7">
      <c r="A15" s="146" t="s">
        <v>225</v>
      </c>
      <c r="B15" s="146" t="s">
        <v>2</v>
      </c>
      <c r="C15" s="146" t="s">
        <v>3</v>
      </c>
      <c r="D15" s="146" t="s">
        <v>4</v>
      </c>
      <c r="E15" s="146" t="s">
        <v>205</v>
      </c>
      <c r="F15" s="146" t="s">
        <v>6</v>
      </c>
      <c r="G15" s="146" t="s">
        <v>7</v>
      </c>
    </row>
    <row r="16" spans="1:7" ht="15.75" thickBot="1">
      <c r="A16" s="141" t="s">
        <v>298</v>
      </c>
      <c r="B16" s="107" t="s">
        <v>299</v>
      </c>
      <c r="C16" s="142">
        <v>1</v>
      </c>
      <c r="D16" s="151" t="s">
        <v>552</v>
      </c>
      <c r="E16" s="151">
        <v>410</v>
      </c>
      <c r="F16" s="107" t="s">
        <v>226</v>
      </c>
      <c r="G16" s="107" t="s">
        <v>300</v>
      </c>
    </row>
    <row r="17" spans="1:7" ht="15.75" thickTop="1">
      <c r="A17" s="147"/>
      <c r="B17" s="148"/>
      <c r="C17" s="148"/>
      <c r="D17" s="149" t="s">
        <v>411</v>
      </c>
      <c r="E17" s="289">
        <f>SUM(E16)</f>
        <v>410</v>
      </c>
      <c r="F17" s="148"/>
      <c r="G17" s="148"/>
    </row>
    <row r="18" spans="1:7">
      <c r="A18" s="141" t="s">
        <v>301</v>
      </c>
      <c r="B18" s="107" t="s">
        <v>302</v>
      </c>
      <c r="C18" s="107">
        <v>1</v>
      </c>
      <c r="D18" s="143">
        <v>2.99</v>
      </c>
      <c r="E18" s="143">
        <f>D18*0.075+D18</f>
        <v>3.2142500000000003</v>
      </c>
      <c r="F18" s="107" t="s">
        <v>19</v>
      </c>
      <c r="G18" s="107" t="s">
        <v>303</v>
      </c>
    </row>
    <row r="19" spans="1:7" ht="15.75" thickBot="1">
      <c r="A19" s="141"/>
      <c r="B19" s="107" t="s">
        <v>304</v>
      </c>
      <c r="C19" s="107">
        <v>1</v>
      </c>
      <c r="D19" s="152">
        <v>3.99</v>
      </c>
      <c r="E19" s="152">
        <f>D19*0.075+D19</f>
        <v>4.28925</v>
      </c>
      <c r="F19" s="107" t="s">
        <v>19</v>
      </c>
      <c r="G19" s="107" t="s">
        <v>305</v>
      </c>
    </row>
    <row r="20" spans="1:7" ht="15.75" thickTop="1">
      <c r="A20" s="147"/>
      <c r="B20" s="148"/>
      <c r="C20" s="148"/>
      <c r="D20" s="149" t="s">
        <v>411</v>
      </c>
      <c r="E20" s="289">
        <f>SUM(E18:E19)</f>
        <v>7.5035000000000007</v>
      </c>
      <c r="F20" s="148"/>
      <c r="G20" s="148"/>
    </row>
    <row r="21" spans="1:7">
      <c r="A21" s="141" t="s">
        <v>306</v>
      </c>
      <c r="B21" s="107" t="s">
        <v>307</v>
      </c>
      <c r="C21" s="107">
        <v>1</v>
      </c>
      <c r="D21" s="143">
        <v>6.9</v>
      </c>
      <c r="E21" s="143">
        <f>D21*0.075+D21</f>
        <v>7.4175000000000004</v>
      </c>
      <c r="F21" s="107" t="s">
        <v>145</v>
      </c>
      <c r="G21" s="107" t="s">
        <v>308</v>
      </c>
    </row>
    <row r="22" spans="1:7">
      <c r="A22" s="107"/>
      <c r="B22" s="107" t="s">
        <v>309</v>
      </c>
      <c r="C22" s="107">
        <v>3</v>
      </c>
      <c r="D22" s="143">
        <v>2.17</v>
      </c>
      <c r="E22" s="143">
        <v>6.51</v>
      </c>
      <c r="F22" s="107" t="s">
        <v>19</v>
      </c>
      <c r="G22" s="107" t="s">
        <v>310</v>
      </c>
    </row>
    <row r="23" spans="1:7">
      <c r="A23" s="107"/>
      <c r="B23" s="107" t="s">
        <v>311</v>
      </c>
      <c r="C23" s="107">
        <v>1</v>
      </c>
      <c r="D23" s="143">
        <v>3.83</v>
      </c>
      <c r="E23" s="143">
        <v>3.83</v>
      </c>
      <c r="F23" s="107" t="s">
        <v>47</v>
      </c>
      <c r="G23" s="107" t="s">
        <v>312</v>
      </c>
    </row>
    <row r="24" spans="1:7" ht="15.75" thickBot="1">
      <c r="A24" s="119"/>
      <c r="B24" s="107" t="s">
        <v>313</v>
      </c>
      <c r="C24" s="107">
        <v>20</v>
      </c>
      <c r="D24" s="152">
        <v>0.28999999999999998</v>
      </c>
      <c r="E24" s="152">
        <f>(D24*0.075+D24)*C24</f>
        <v>6.2349999999999994</v>
      </c>
      <c r="F24" s="107" t="s">
        <v>314</v>
      </c>
      <c r="G24" s="107" t="s">
        <v>315</v>
      </c>
    </row>
    <row r="25" spans="1:7" ht="15.75" thickTop="1">
      <c r="A25" s="122"/>
      <c r="B25" s="148"/>
      <c r="C25" s="148"/>
      <c r="D25" s="149" t="s">
        <v>411</v>
      </c>
      <c r="E25" s="289">
        <f>SUM(E21:E24)</f>
        <v>23.9925</v>
      </c>
      <c r="F25" s="148"/>
      <c r="G25" s="148"/>
    </row>
    <row r="26" spans="1:7">
      <c r="A26" s="144" t="s">
        <v>410</v>
      </c>
      <c r="B26" s="107" t="s">
        <v>317</v>
      </c>
      <c r="C26" s="107">
        <v>2</v>
      </c>
      <c r="D26" s="143">
        <v>4.99</v>
      </c>
      <c r="E26" s="143">
        <f t="shared" ref="E26:E28" si="1">(D26*0.075+D26)*C26</f>
        <v>10.7285</v>
      </c>
      <c r="F26" s="107" t="s">
        <v>118</v>
      </c>
      <c r="G26" s="107" t="s">
        <v>318</v>
      </c>
    </row>
    <row r="27" spans="1:7">
      <c r="A27" s="119"/>
      <c r="B27" s="107" t="s">
        <v>319</v>
      </c>
      <c r="C27" s="107">
        <v>3</v>
      </c>
      <c r="D27" s="143">
        <v>1.99</v>
      </c>
      <c r="E27" s="143">
        <f t="shared" si="1"/>
        <v>6.4177499999999998</v>
      </c>
      <c r="F27" s="107" t="s">
        <v>118</v>
      </c>
      <c r="G27" s="107" t="s">
        <v>320</v>
      </c>
    </row>
    <row r="28" spans="1:7">
      <c r="A28" s="119"/>
      <c r="B28" s="107" t="s">
        <v>321</v>
      </c>
      <c r="C28" s="107">
        <v>2</v>
      </c>
      <c r="D28" s="143">
        <v>1.99</v>
      </c>
      <c r="E28" s="143">
        <f t="shared" si="1"/>
        <v>4.2785000000000002</v>
      </c>
      <c r="F28" s="107" t="s">
        <v>322</v>
      </c>
      <c r="G28" s="107" t="s">
        <v>323</v>
      </c>
    </row>
    <row r="29" spans="1:7">
      <c r="A29" s="119"/>
      <c r="B29" s="107" t="s">
        <v>324</v>
      </c>
      <c r="C29" s="107">
        <v>4</v>
      </c>
      <c r="D29" s="143">
        <v>2.84</v>
      </c>
      <c r="E29" s="143">
        <f>(D29*0.075+D29)*C29</f>
        <v>12.212</v>
      </c>
      <c r="F29" s="107" t="s">
        <v>322</v>
      </c>
      <c r="G29" s="107" t="s">
        <v>325</v>
      </c>
    </row>
    <row r="30" spans="1:7">
      <c r="A30" s="119"/>
      <c r="B30" s="107" t="s">
        <v>326</v>
      </c>
      <c r="C30" s="107">
        <v>2</v>
      </c>
      <c r="D30" s="145">
        <v>4.17</v>
      </c>
      <c r="E30" s="143">
        <v>8.34</v>
      </c>
      <c r="F30" s="107" t="s">
        <v>118</v>
      </c>
      <c r="G30" s="107" t="s">
        <v>287</v>
      </c>
    </row>
    <row r="31" spans="1:7" ht="15.75" thickBot="1">
      <c r="A31" s="119"/>
      <c r="B31" s="107" t="s">
        <v>258</v>
      </c>
      <c r="C31" s="107">
        <v>5</v>
      </c>
      <c r="D31" s="152">
        <v>0.99</v>
      </c>
      <c r="E31" s="152">
        <f>(D31*0.075+D31)*C31</f>
        <v>5.3212499999999991</v>
      </c>
      <c r="F31" s="107" t="s">
        <v>118</v>
      </c>
      <c r="G31" s="107" t="s">
        <v>316</v>
      </c>
    </row>
    <row r="32" spans="1:7" ht="15.75" thickTop="1">
      <c r="A32" s="122"/>
      <c r="B32" s="148"/>
      <c r="C32" s="148"/>
      <c r="D32" s="149" t="s">
        <v>411</v>
      </c>
      <c r="E32" s="149">
        <f>SUM(E26:E31)</f>
        <v>47.298000000000009</v>
      </c>
      <c r="F32" s="148"/>
      <c r="G32" s="148"/>
    </row>
    <row r="33" spans="1:7">
      <c r="A33" s="11"/>
      <c r="B33" s="11"/>
      <c r="C33" s="11"/>
      <c r="D33" s="11"/>
      <c r="E33" s="11"/>
      <c r="F33" s="11"/>
      <c r="G33" s="11"/>
    </row>
    <row r="34" spans="1:7" ht="18.75">
      <c r="D34" s="150" t="s">
        <v>176</v>
      </c>
      <c r="E34" s="153">
        <f>E17+E20+E25+E32</f>
        <v>488.79399999999998</v>
      </c>
    </row>
    <row r="36" spans="1:7" ht="26.25">
      <c r="A36" s="1" t="s">
        <v>224</v>
      </c>
    </row>
    <row r="38" spans="1:7">
      <c r="A38" s="159" t="s">
        <v>225</v>
      </c>
      <c r="B38" s="159" t="s">
        <v>2</v>
      </c>
      <c r="C38" s="159" t="s">
        <v>3</v>
      </c>
      <c r="D38" s="159" t="s">
        <v>4</v>
      </c>
      <c r="E38" s="159" t="s">
        <v>205</v>
      </c>
      <c r="F38" s="159" t="s">
        <v>6</v>
      </c>
      <c r="G38" s="159" t="s">
        <v>422</v>
      </c>
    </row>
    <row r="39" spans="1:7">
      <c r="A39" s="154" t="s">
        <v>260</v>
      </c>
      <c r="B39" s="132" t="s">
        <v>412</v>
      </c>
      <c r="C39" s="132">
        <v>7</v>
      </c>
      <c r="D39" s="155">
        <v>80</v>
      </c>
      <c r="E39" s="155">
        <f>PRODUCT(C39:D39)</f>
        <v>560</v>
      </c>
      <c r="F39" s="132" t="s">
        <v>226</v>
      </c>
      <c r="G39" s="132" t="s">
        <v>414</v>
      </c>
    </row>
    <row r="40" spans="1:7" ht="15.75" thickBot="1">
      <c r="A40" s="154"/>
      <c r="B40" s="156" t="s">
        <v>413</v>
      </c>
      <c r="C40" s="132">
        <v>7</v>
      </c>
      <c r="D40" s="164">
        <v>15</v>
      </c>
      <c r="E40" s="165">
        <f>PRODUCT(C40:D40)</f>
        <v>105</v>
      </c>
      <c r="F40" s="132" t="s">
        <v>226</v>
      </c>
      <c r="G40" s="132" t="s">
        <v>415</v>
      </c>
    </row>
    <row r="41" spans="1:7" ht="15.75" thickTop="1">
      <c r="A41" s="160"/>
      <c r="B41" s="161"/>
      <c r="C41" s="130"/>
      <c r="D41" s="162" t="s">
        <v>492</v>
      </c>
      <c r="E41" s="162">
        <v>750</v>
      </c>
      <c r="F41" s="130"/>
      <c r="G41" s="130"/>
    </row>
    <row r="42" spans="1:7">
      <c r="A42" s="154" t="s">
        <v>261</v>
      </c>
      <c r="B42" s="156" t="s">
        <v>416</v>
      </c>
      <c r="C42" s="132">
        <v>1</v>
      </c>
      <c r="D42" s="157">
        <v>40</v>
      </c>
      <c r="E42" s="157">
        <f>40</f>
        <v>40</v>
      </c>
      <c r="F42" s="132" t="s">
        <v>240</v>
      </c>
      <c r="G42" s="132" t="s">
        <v>418</v>
      </c>
    </row>
    <row r="43" spans="1:7">
      <c r="A43" s="132"/>
      <c r="B43" s="156" t="s">
        <v>417</v>
      </c>
      <c r="C43" s="132">
        <v>1</v>
      </c>
      <c r="D43" s="157">
        <v>50</v>
      </c>
      <c r="E43" s="157">
        <v>50</v>
      </c>
      <c r="F43" s="132" t="s">
        <v>47</v>
      </c>
      <c r="G43" s="132" t="s">
        <v>419</v>
      </c>
    </row>
    <row r="44" spans="1:7">
      <c r="A44" s="132"/>
      <c r="B44" s="156" t="s">
        <v>227</v>
      </c>
      <c r="C44" s="132">
        <v>5</v>
      </c>
      <c r="D44" s="157">
        <v>9.99</v>
      </c>
      <c r="E44" s="157">
        <v>43.46</v>
      </c>
      <c r="F44" s="132" t="s">
        <v>47</v>
      </c>
      <c r="G44" s="145" t="s">
        <v>420</v>
      </c>
    </row>
    <row r="45" spans="1:7">
      <c r="A45" s="132"/>
      <c r="B45" s="156" t="s">
        <v>228</v>
      </c>
      <c r="C45" s="132">
        <v>2</v>
      </c>
      <c r="D45" s="157">
        <v>2.72</v>
      </c>
      <c r="E45" s="157">
        <f>2.72*2</f>
        <v>5.44</v>
      </c>
      <c r="F45" s="132" t="s">
        <v>47</v>
      </c>
      <c r="G45" s="132" t="s">
        <v>421</v>
      </c>
    </row>
    <row r="46" spans="1:7">
      <c r="A46" s="132"/>
      <c r="B46" s="156" t="s">
        <v>229</v>
      </c>
      <c r="C46" s="132">
        <v>2</v>
      </c>
      <c r="D46" s="157">
        <v>42.5</v>
      </c>
      <c r="E46" s="157">
        <v>85</v>
      </c>
      <c r="F46" s="132"/>
      <c r="G46" s="132" t="s">
        <v>423</v>
      </c>
    </row>
    <row r="47" spans="1:7">
      <c r="A47" s="132"/>
      <c r="B47" s="156" t="s">
        <v>230</v>
      </c>
      <c r="C47" s="132">
        <v>14</v>
      </c>
      <c r="D47" s="157">
        <v>1.0900000000000001</v>
      </c>
      <c r="E47" s="157">
        <v>15</v>
      </c>
      <c r="F47" s="132" t="s">
        <v>47</v>
      </c>
      <c r="G47" s="132" t="s">
        <v>424</v>
      </c>
    </row>
    <row r="48" spans="1:7">
      <c r="A48" s="132"/>
      <c r="B48" s="156" t="s">
        <v>231</v>
      </c>
      <c r="C48" s="132">
        <v>1</v>
      </c>
      <c r="D48" s="157">
        <v>20</v>
      </c>
      <c r="E48" s="157">
        <v>20</v>
      </c>
      <c r="F48" s="132" t="s">
        <v>47</v>
      </c>
      <c r="G48" s="132" t="s">
        <v>425</v>
      </c>
    </row>
    <row r="49" spans="1:7">
      <c r="A49" s="132"/>
      <c r="B49" s="156" t="s">
        <v>232</v>
      </c>
      <c r="C49" s="132">
        <v>10</v>
      </c>
      <c r="D49" s="157">
        <v>1.99</v>
      </c>
      <c r="E49" s="157">
        <f>(1.99*10)*1.0875</f>
        <v>21.641249999999996</v>
      </c>
      <c r="F49" s="132" t="s">
        <v>241</v>
      </c>
      <c r="G49" s="132" t="s">
        <v>426</v>
      </c>
    </row>
    <row r="50" spans="1:7" ht="15.75" customHeight="1">
      <c r="A50" s="132"/>
      <c r="B50" s="156" t="s">
        <v>427</v>
      </c>
      <c r="C50" s="132">
        <v>1</v>
      </c>
      <c r="D50" s="155">
        <v>5.49</v>
      </c>
      <c r="E50" s="157">
        <f>1.0875*PRODUCT(C50:D50)</f>
        <v>5.9703749999999998</v>
      </c>
      <c r="F50" s="132" t="s">
        <v>241</v>
      </c>
      <c r="G50" s="132" t="s">
        <v>429</v>
      </c>
    </row>
    <row r="51" spans="1:7">
      <c r="A51" s="132"/>
      <c r="B51" s="156" t="s">
        <v>428</v>
      </c>
      <c r="C51" s="132">
        <v>2</v>
      </c>
      <c r="D51" s="155">
        <v>0.99</v>
      </c>
      <c r="E51" s="157">
        <f>1.0875*PRODUCT(C51:D51)</f>
        <v>2.1532499999999999</v>
      </c>
      <c r="F51" s="132" t="s">
        <v>241</v>
      </c>
      <c r="G51" s="132" t="s">
        <v>430</v>
      </c>
    </row>
    <row r="52" spans="1:7">
      <c r="A52" s="132"/>
      <c r="B52" s="156" t="s">
        <v>233</v>
      </c>
      <c r="C52" s="132">
        <v>32</v>
      </c>
      <c r="D52" s="157">
        <v>1</v>
      </c>
      <c r="E52" s="157">
        <f>30*1.0875</f>
        <v>32.625</v>
      </c>
      <c r="F52" s="132" t="s">
        <v>47</v>
      </c>
      <c r="G52" s="132" t="s">
        <v>247</v>
      </c>
    </row>
    <row r="53" spans="1:7">
      <c r="A53" s="132"/>
      <c r="B53" s="156" t="s">
        <v>234</v>
      </c>
      <c r="C53" s="132">
        <v>12</v>
      </c>
      <c r="D53" s="157">
        <v>2</v>
      </c>
      <c r="E53" s="157">
        <f>2*1.0875*20</f>
        <v>43.5</v>
      </c>
      <c r="F53" s="132" t="s">
        <v>242</v>
      </c>
      <c r="G53" s="132" t="s">
        <v>247</v>
      </c>
    </row>
    <row r="54" spans="1:7">
      <c r="A54" s="132"/>
      <c r="B54" s="156" t="s">
        <v>235</v>
      </c>
      <c r="C54" s="132">
        <v>120</v>
      </c>
      <c r="D54" s="157">
        <v>2.5</v>
      </c>
      <c r="E54" s="157">
        <v>300</v>
      </c>
      <c r="F54" s="132" t="s">
        <v>244</v>
      </c>
      <c r="G54" s="132" t="s">
        <v>431</v>
      </c>
    </row>
    <row r="55" spans="1:7">
      <c r="A55" s="132"/>
      <c r="B55" s="156" t="s">
        <v>236</v>
      </c>
      <c r="C55" s="132">
        <v>5</v>
      </c>
      <c r="D55" s="157">
        <v>1</v>
      </c>
      <c r="E55" s="157">
        <f>1.0875*5</f>
        <v>5.4375</v>
      </c>
      <c r="F55" s="132"/>
      <c r="G55" s="132" t="s">
        <v>248</v>
      </c>
    </row>
    <row r="56" spans="1:7">
      <c r="A56" s="132"/>
      <c r="B56" s="156" t="s">
        <v>237</v>
      </c>
      <c r="C56" s="132">
        <v>2</v>
      </c>
      <c r="D56" s="157">
        <v>7.99</v>
      </c>
      <c r="E56" s="157">
        <v>22.93</v>
      </c>
      <c r="F56" s="132" t="s">
        <v>243</v>
      </c>
      <c r="G56" s="132" t="s">
        <v>432</v>
      </c>
    </row>
    <row r="57" spans="1:7">
      <c r="A57" s="132"/>
      <c r="B57" s="156" t="s">
        <v>238</v>
      </c>
      <c r="C57" s="132">
        <v>8</v>
      </c>
      <c r="D57" s="157">
        <v>5.29</v>
      </c>
      <c r="E57" s="157">
        <v>52.32</v>
      </c>
      <c r="F57" s="132" t="s">
        <v>246</v>
      </c>
      <c r="G57" s="132" t="s">
        <v>433</v>
      </c>
    </row>
    <row r="58" spans="1:7" ht="15.75" thickBot="1">
      <c r="A58" s="154"/>
      <c r="B58" s="156" t="s">
        <v>239</v>
      </c>
      <c r="C58" s="132">
        <v>15</v>
      </c>
      <c r="D58" s="164">
        <v>4.1500000000000004</v>
      </c>
      <c r="E58" s="164">
        <v>62.25</v>
      </c>
      <c r="F58" s="132" t="s">
        <v>245</v>
      </c>
      <c r="G58" s="132" t="s">
        <v>249</v>
      </c>
    </row>
    <row r="59" spans="1:7" ht="15.75" thickTop="1">
      <c r="A59" s="160"/>
      <c r="B59" s="161"/>
      <c r="C59" s="130"/>
      <c r="D59" s="162" t="s">
        <v>492</v>
      </c>
      <c r="E59" s="265">
        <f>SUM(E42:E58)</f>
        <v>807.72737499999994</v>
      </c>
      <c r="F59" s="130"/>
      <c r="G59" s="130"/>
    </row>
    <row r="60" spans="1:7">
      <c r="A60" s="154" t="s">
        <v>250</v>
      </c>
      <c r="B60" s="156" t="s">
        <v>251</v>
      </c>
      <c r="C60" s="132">
        <v>30</v>
      </c>
      <c r="D60" s="157">
        <v>0.1</v>
      </c>
      <c r="E60" s="145">
        <v>3</v>
      </c>
      <c r="F60" s="132" t="s">
        <v>19</v>
      </c>
      <c r="G60" s="132" t="s">
        <v>434</v>
      </c>
    </row>
    <row r="61" spans="1:7">
      <c r="A61" s="132"/>
      <c r="B61" s="156" t="s">
        <v>252</v>
      </c>
      <c r="C61" s="132">
        <v>150</v>
      </c>
      <c r="D61" s="157">
        <f>0.48</f>
        <v>0.48</v>
      </c>
      <c r="E61" s="145">
        <v>72</v>
      </c>
      <c r="F61" s="132" t="s">
        <v>254</v>
      </c>
      <c r="G61" s="132" t="s">
        <v>491</v>
      </c>
    </row>
    <row r="62" spans="1:7" ht="15.75" thickBot="1">
      <c r="A62" s="132"/>
      <c r="B62" s="156" t="s">
        <v>253</v>
      </c>
      <c r="C62" s="132">
        <v>200</v>
      </c>
      <c r="D62" s="166">
        <f>80/200</f>
        <v>0.4</v>
      </c>
      <c r="E62" s="266">
        <v>80</v>
      </c>
      <c r="F62" s="132" t="s">
        <v>19</v>
      </c>
      <c r="G62" s="132" t="s">
        <v>255</v>
      </c>
    </row>
    <row r="63" spans="1:7" ht="15.75" thickTop="1">
      <c r="A63" s="160"/>
      <c r="B63" s="161"/>
      <c r="C63" s="130"/>
      <c r="D63" s="163" t="s">
        <v>492</v>
      </c>
      <c r="E63" s="265">
        <f>SUM(E60:E62)</f>
        <v>155</v>
      </c>
      <c r="F63" s="130"/>
      <c r="G63" s="130"/>
    </row>
    <row r="64" spans="1:7">
      <c r="A64" s="154" t="s">
        <v>259</v>
      </c>
      <c r="B64" s="156" t="s">
        <v>435</v>
      </c>
      <c r="C64" s="132">
        <v>10</v>
      </c>
      <c r="D64" s="158">
        <v>2.99</v>
      </c>
      <c r="E64" s="158">
        <v>20.99</v>
      </c>
      <c r="F64" s="132" t="s">
        <v>58</v>
      </c>
      <c r="G64" s="132" t="s">
        <v>463</v>
      </c>
    </row>
    <row r="65" spans="1:7">
      <c r="A65" s="132"/>
      <c r="B65" s="156" t="s">
        <v>436</v>
      </c>
      <c r="C65" s="132">
        <v>1</v>
      </c>
      <c r="D65" s="158">
        <v>6.79</v>
      </c>
      <c r="E65" s="158">
        <v>6.79</v>
      </c>
      <c r="F65" s="132" t="s">
        <v>58</v>
      </c>
      <c r="G65" s="132" t="s">
        <v>464</v>
      </c>
    </row>
    <row r="66" spans="1:7">
      <c r="A66" s="132"/>
      <c r="B66" s="156" t="s">
        <v>437</v>
      </c>
      <c r="C66" s="132">
        <v>5</v>
      </c>
      <c r="D66" s="158">
        <v>11.59</v>
      </c>
      <c r="E66" s="158">
        <v>57.95</v>
      </c>
      <c r="F66" s="132" t="s">
        <v>58</v>
      </c>
      <c r="G66" s="132" t="s">
        <v>494</v>
      </c>
    </row>
    <row r="67" spans="1:7">
      <c r="A67" s="132"/>
      <c r="B67" s="156" t="s">
        <v>438</v>
      </c>
      <c r="C67" s="132">
        <v>25</v>
      </c>
      <c r="D67" s="158">
        <v>1</v>
      </c>
      <c r="E67" s="158">
        <v>25</v>
      </c>
      <c r="F67" s="132" t="s">
        <v>118</v>
      </c>
      <c r="G67" s="132" t="s">
        <v>456</v>
      </c>
    </row>
    <row r="68" spans="1:7">
      <c r="A68" s="132"/>
      <c r="B68" s="156" t="s">
        <v>439</v>
      </c>
      <c r="C68" s="132">
        <v>1</v>
      </c>
      <c r="D68" s="158">
        <v>7.39</v>
      </c>
      <c r="E68" s="158">
        <v>7.39</v>
      </c>
      <c r="F68" s="132" t="s">
        <v>58</v>
      </c>
      <c r="G68" s="132" t="s">
        <v>465</v>
      </c>
    </row>
    <row r="69" spans="1:7">
      <c r="A69" s="132"/>
      <c r="B69" s="156" t="s">
        <v>440</v>
      </c>
      <c r="C69" s="132">
        <v>2</v>
      </c>
      <c r="D69" s="158">
        <v>6.99</v>
      </c>
      <c r="E69" s="158">
        <v>13.98</v>
      </c>
      <c r="F69" s="132" t="s">
        <v>58</v>
      </c>
      <c r="G69" s="132" t="s">
        <v>466</v>
      </c>
    </row>
    <row r="70" spans="1:7">
      <c r="A70" s="132"/>
      <c r="B70" s="156" t="s">
        <v>441</v>
      </c>
      <c r="C70" s="132">
        <v>1</v>
      </c>
      <c r="D70" s="158">
        <v>22.49</v>
      </c>
      <c r="E70" s="158">
        <v>22.49</v>
      </c>
      <c r="F70" s="132" t="s">
        <v>58</v>
      </c>
      <c r="G70" s="132" t="s">
        <v>467</v>
      </c>
    </row>
    <row r="71" spans="1:7">
      <c r="A71" s="132"/>
      <c r="B71" s="156" t="s">
        <v>442</v>
      </c>
      <c r="C71" s="132">
        <v>3</v>
      </c>
      <c r="D71" s="158">
        <v>2.29</v>
      </c>
      <c r="E71" s="158">
        <v>6.87</v>
      </c>
      <c r="F71" s="132" t="s">
        <v>58</v>
      </c>
      <c r="G71" s="132" t="s">
        <v>456</v>
      </c>
    </row>
    <row r="72" spans="1:7">
      <c r="A72" s="132"/>
      <c r="B72" s="156" t="s">
        <v>443</v>
      </c>
      <c r="C72" s="132">
        <v>30</v>
      </c>
      <c r="D72" s="158">
        <v>1.89</v>
      </c>
      <c r="E72" s="158">
        <v>56.7</v>
      </c>
      <c r="F72" s="132" t="s">
        <v>118</v>
      </c>
      <c r="G72" s="132" t="s">
        <v>468</v>
      </c>
    </row>
    <row r="73" spans="1:7">
      <c r="A73" s="132"/>
      <c r="B73" s="156" t="s">
        <v>444</v>
      </c>
      <c r="C73" s="132">
        <v>3</v>
      </c>
      <c r="D73" s="158">
        <v>3.99</v>
      </c>
      <c r="E73" s="158">
        <v>11.97</v>
      </c>
      <c r="F73" s="132" t="s">
        <v>58</v>
      </c>
      <c r="G73" s="132" t="s">
        <v>469</v>
      </c>
    </row>
    <row r="74" spans="1:7">
      <c r="A74" s="132"/>
      <c r="B74" s="156" t="s">
        <v>445</v>
      </c>
      <c r="C74" s="132">
        <v>3</v>
      </c>
      <c r="D74" s="158">
        <v>3.99</v>
      </c>
      <c r="E74" s="158">
        <v>11.97</v>
      </c>
      <c r="F74" s="132" t="s">
        <v>58</v>
      </c>
      <c r="G74" s="132" t="s">
        <v>470</v>
      </c>
    </row>
    <row r="75" spans="1:7">
      <c r="A75" s="132"/>
      <c r="B75" s="156" t="s">
        <v>136</v>
      </c>
      <c r="C75" s="132">
        <v>1</v>
      </c>
      <c r="D75" s="158">
        <v>4.49</v>
      </c>
      <c r="E75" s="158">
        <v>4.49</v>
      </c>
      <c r="F75" s="132" t="s">
        <v>58</v>
      </c>
      <c r="G75" s="132" t="s">
        <v>471</v>
      </c>
    </row>
    <row r="76" spans="1:7">
      <c r="A76" s="132"/>
      <c r="B76" s="156" t="s">
        <v>446</v>
      </c>
      <c r="C76" s="132">
        <v>4</v>
      </c>
      <c r="D76" s="158">
        <v>3.99</v>
      </c>
      <c r="E76" s="158">
        <v>15.96</v>
      </c>
      <c r="F76" s="132" t="s">
        <v>58</v>
      </c>
      <c r="G76" s="132" t="s">
        <v>473</v>
      </c>
    </row>
    <row r="77" spans="1:7">
      <c r="A77" s="132"/>
      <c r="B77" s="156" t="s">
        <v>447</v>
      </c>
      <c r="C77" s="132">
        <v>5</v>
      </c>
      <c r="D77" s="158">
        <v>12.99</v>
      </c>
      <c r="E77" s="158">
        <v>60.99</v>
      </c>
      <c r="F77" s="132" t="s">
        <v>58</v>
      </c>
      <c r="G77" s="132" t="s">
        <v>474</v>
      </c>
    </row>
    <row r="78" spans="1:7">
      <c r="A78" s="132"/>
      <c r="B78" s="156" t="s">
        <v>448</v>
      </c>
      <c r="C78" s="132">
        <v>3</v>
      </c>
      <c r="D78" s="158">
        <v>3.99</v>
      </c>
      <c r="E78" s="158">
        <v>11.97</v>
      </c>
      <c r="F78" s="132" t="s">
        <v>58</v>
      </c>
      <c r="G78" s="132" t="s">
        <v>475</v>
      </c>
    </row>
    <row r="79" spans="1:7">
      <c r="A79" s="132"/>
      <c r="B79" s="156" t="s">
        <v>95</v>
      </c>
      <c r="C79" s="132">
        <v>1</v>
      </c>
      <c r="D79" s="158">
        <v>3.99</v>
      </c>
      <c r="E79" s="158">
        <v>3.99</v>
      </c>
      <c r="F79" s="132" t="s">
        <v>58</v>
      </c>
      <c r="G79" s="132" t="s">
        <v>457</v>
      </c>
    </row>
    <row r="80" spans="1:7">
      <c r="A80" s="132"/>
      <c r="B80" s="156" t="s">
        <v>96</v>
      </c>
      <c r="C80" s="132">
        <v>1</v>
      </c>
      <c r="D80" s="158">
        <v>2.97</v>
      </c>
      <c r="E80" s="158">
        <v>2.99</v>
      </c>
      <c r="F80" s="132" t="s">
        <v>58</v>
      </c>
      <c r="G80" s="132" t="s">
        <v>457</v>
      </c>
    </row>
    <row r="81" spans="1:7">
      <c r="A81" s="132"/>
      <c r="B81" s="156" t="s">
        <v>449</v>
      </c>
      <c r="C81" s="132">
        <v>10</v>
      </c>
      <c r="D81" s="158">
        <v>0.5</v>
      </c>
      <c r="E81" s="158">
        <v>5</v>
      </c>
      <c r="F81" s="132" t="s">
        <v>118</v>
      </c>
      <c r="G81" s="132" t="s">
        <v>457</v>
      </c>
    </row>
    <row r="82" spans="1:7">
      <c r="A82" s="132"/>
      <c r="B82" s="156" t="s">
        <v>450</v>
      </c>
      <c r="C82" s="132">
        <v>3</v>
      </c>
      <c r="D82" s="158">
        <v>7.99</v>
      </c>
      <c r="E82" s="158">
        <v>23.97</v>
      </c>
      <c r="F82" s="132" t="s">
        <v>451</v>
      </c>
      <c r="G82" s="132" t="s">
        <v>478</v>
      </c>
    </row>
    <row r="83" spans="1:7">
      <c r="A83" s="132"/>
      <c r="B83" s="156" t="s">
        <v>257</v>
      </c>
      <c r="C83" s="132">
        <v>6</v>
      </c>
      <c r="D83" s="158">
        <v>3.67</v>
      </c>
      <c r="E83" s="158">
        <v>22.02</v>
      </c>
      <c r="F83" s="132" t="s">
        <v>451</v>
      </c>
      <c r="G83" s="132" t="s">
        <v>458</v>
      </c>
    </row>
    <row r="84" spans="1:7">
      <c r="A84" s="132"/>
      <c r="B84" s="156" t="s">
        <v>139</v>
      </c>
      <c r="C84" s="132">
        <v>3</v>
      </c>
      <c r="D84" s="158">
        <v>5.79</v>
      </c>
      <c r="E84" s="158">
        <v>17.37</v>
      </c>
      <c r="F84" s="132" t="s">
        <v>58</v>
      </c>
      <c r="G84" s="132" t="s">
        <v>479</v>
      </c>
    </row>
    <row r="85" spans="1:7">
      <c r="A85" s="132"/>
      <c r="B85" s="156" t="s">
        <v>452</v>
      </c>
      <c r="C85" s="132">
        <v>1</v>
      </c>
      <c r="D85" s="158">
        <v>4.49</v>
      </c>
      <c r="E85" s="158">
        <v>4.49</v>
      </c>
      <c r="F85" s="132" t="s">
        <v>58</v>
      </c>
      <c r="G85" s="132" t="s">
        <v>480</v>
      </c>
    </row>
    <row r="86" spans="1:7">
      <c r="A86" s="132"/>
      <c r="B86" s="156" t="s">
        <v>453</v>
      </c>
      <c r="C86" s="132">
        <v>2</v>
      </c>
      <c r="D86" s="158">
        <v>3.39</v>
      </c>
      <c r="E86" s="158">
        <v>6.78</v>
      </c>
      <c r="F86" s="132" t="s">
        <v>58</v>
      </c>
      <c r="G86" s="132" t="s">
        <v>481</v>
      </c>
    </row>
    <row r="87" spans="1:7">
      <c r="A87" s="132"/>
      <c r="B87" s="156" t="s">
        <v>454</v>
      </c>
      <c r="C87" s="132">
        <v>2</v>
      </c>
      <c r="D87" s="158">
        <v>13.99</v>
      </c>
      <c r="E87" s="158">
        <v>26.98</v>
      </c>
      <c r="F87" s="132" t="s">
        <v>58</v>
      </c>
      <c r="G87" s="132" t="s">
        <v>482</v>
      </c>
    </row>
    <row r="88" spans="1:7">
      <c r="A88" s="132"/>
      <c r="B88" s="156" t="s">
        <v>258</v>
      </c>
      <c r="C88" s="132">
        <v>20</v>
      </c>
      <c r="D88" s="158">
        <v>0.79</v>
      </c>
      <c r="E88" s="158">
        <v>15.8</v>
      </c>
      <c r="F88" s="132" t="s">
        <v>47</v>
      </c>
      <c r="G88" s="132" t="s">
        <v>476</v>
      </c>
    </row>
    <row r="89" spans="1:7" ht="15.75">
      <c r="A89" s="132"/>
      <c r="B89" s="156" t="s">
        <v>455</v>
      </c>
      <c r="C89" s="132">
        <v>7</v>
      </c>
      <c r="D89" s="157">
        <v>6</v>
      </c>
      <c r="E89" s="267">
        <f>6*7</f>
        <v>42</v>
      </c>
      <c r="F89" s="132" t="s">
        <v>58</v>
      </c>
      <c r="G89" s="132" t="s">
        <v>483</v>
      </c>
    </row>
    <row r="90" spans="1:7" ht="15.75">
      <c r="A90" s="132"/>
      <c r="B90" s="156" t="s">
        <v>57</v>
      </c>
      <c r="C90" s="132">
        <v>4</v>
      </c>
      <c r="D90" s="157">
        <v>1</v>
      </c>
      <c r="E90" s="267">
        <f>140/6*1.0875</f>
        <v>25.374999999999996</v>
      </c>
      <c r="F90" s="132" t="s">
        <v>58</v>
      </c>
      <c r="G90" s="132" t="s">
        <v>484</v>
      </c>
    </row>
    <row r="91" spans="1:7" ht="15.75">
      <c r="A91" s="132"/>
      <c r="B91" s="156" t="s">
        <v>488</v>
      </c>
      <c r="C91" s="132">
        <v>20</v>
      </c>
      <c r="D91" s="157">
        <v>1</v>
      </c>
      <c r="E91" s="267">
        <f>140/8*1.0875</f>
        <v>19.03125</v>
      </c>
      <c r="F91" s="132" t="s">
        <v>58</v>
      </c>
      <c r="G91" s="132" t="s">
        <v>485</v>
      </c>
    </row>
    <row r="92" spans="1:7" ht="15.75">
      <c r="A92" s="132"/>
      <c r="B92" s="132" t="s">
        <v>489</v>
      </c>
      <c r="C92" s="132">
        <v>15</v>
      </c>
      <c r="D92" s="157">
        <v>1</v>
      </c>
      <c r="E92" s="267">
        <f>140/10*1.0875</f>
        <v>15.224999999999998</v>
      </c>
      <c r="F92" s="132" t="s">
        <v>58</v>
      </c>
      <c r="G92" s="132" t="s">
        <v>486</v>
      </c>
    </row>
    <row r="93" spans="1:7" ht="15.75">
      <c r="A93" s="132"/>
      <c r="B93" s="132" t="s">
        <v>490</v>
      </c>
      <c r="C93" s="132">
        <v>18</v>
      </c>
      <c r="D93" s="155">
        <v>1</v>
      </c>
      <c r="E93" s="267">
        <f>140/8*1.0875</f>
        <v>19.03125</v>
      </c>
      <c r="F93" s="132" t="s">
        <v>58</v>
      </c>
      <c r="G93" s="132" t="s">
        <v>485</v>
      </c>
    </row>
    <row r="94" spans="1:7" ht="15.75">
      <c r="A94" s="132"/>
      <c r="B94" s="156" t="s">
        <v>79</v>
      </c>
      <c r="C94" s="132">
        <v>6</v>
      </c>
      <c r="D94" s="157">
        <v>1</v>
      </c>
      <c r="E94" s="267">
        <f>6*1.0875</f>
        <v>6.5249999999999995</v>
      </c>
      <c r="F94" s="132" t="s">
        <v>58</v>
      </c>
      <c r="G94" s="132" t="s">
        <v>477</v>
      </c>
    </row>
    <row r="95" spans="1:7" ht="15.75">
      <c r="A95" s="132"/>
      <c r="B95" s="156" t="s">
        <v>459</v>
      </c>
      <c r="C95" s="132">
        <v>2</v>
      </c>
      <c r="D95" s="157">
        <v>1</v>
      </c>
      <c r="E95" s="267">
        <f>1.0875*2</f>
        <v>2.1749999999999998</v>
      </c>
      <c r="F95" s="132" t="s">
        <v>58</v>
      </c>
      <c r="G95" s="132" t="s">
        <v>477</v>
      </c>
    </row>
    <row r="96" spans="1:7" ht="15.75">
      <c r="A96" s="132"/>
      <c r="B96" s="156" t="s">
        <v>108</v>
      </c>
      <c r="C96" s="132">
        <v>3</v>
      </c>
      <c r="D96" s="157">
        <v>1</v>
      </c>
      <c r="E96" s="267">
        <f>1.0875*3</f>
        <v>3.2624999999999997</v>
      </c>
      <c r="F96" s="132" t="s">
        <v>58</v>
      </c>
      <c r="G96" s="132" t="s">
        <v>477</v>
      </c>
    </row>
    <row r="97" spans="1:7" ht="15.75">
      <c r="A97" s="132"/>
      <c r="B97" s="156" t="s">
        <v>460</v>
      </c>
      <c r="C97" s="132">
        <v>3</v>
      </c>
      <c r="D97" s="157">
        <v>1</v>
      </c>
      <c r="E97" s="267">
        <f>3*1.0875</f>
        <v>3.2624999999999997</v>
      </c>
      <c r="F97" s="132" t="s">
        <v>58</v>
      </c>
      <c r="G97" s="132" t="s">
        <v>477</v>
      </c>
    </row>
    <row r="98" spans="1:7" ht="15.75">
      <c r="A98" s="132"/>
      <c r="B98" s="156" t="s">
        <v>461</v>
      </c>
      <c r="C98" s="132">
        <v>2</v>
      </c>
      <c r="D98" s="157">
        <v>1.98</v>
      </c>
      <c r="E98" s="267">
        <f>1.98*1.0875*2</f>
        <v>4.3064999999999998</v>
      </c>
      <c r="F98" s="132" t="s">
        <v>58</v>
      </c>
      <c r="G98" s="132" t="s">
        <v>477</v>
      </c>
    </row>
    <row r="99" spans="1:7" ht="16.5" thickBot="1">
      <c r="A99" s="132"/>
      <c r="B99" s="156" t="s">
        <v>462</v>
      </c>
      <c r="C99" s="132">
        <v>1</v>
      </c>
      <c r="D99" s="164">
        <v>8.2899999999999991</v>
      </c>
      <c r="E99" s="268">
        <v>8.2899999999999991</v>
      </c>
      <c r="F99" s="132" t="s">
        <v>58</v>
      </c>
      <c r="G99" s="132" t="s">
        <v>487</v>
      </c>
    </row>
    <row r="100" spans="1:7" ht="15.75" thickTop="1">
      <c r="A100" s="130"/>
      <c r="B100" s="161"/>
      <c r="C100" s="130"/>
      <c r="D100" s="162" t="s">
        <v>492</v>
      </c>
      <c r="E100" s="162">
        <f>SUM(E64:E99)</f>
        <v>613.38400000000001</v>
      </c>
      <c r="F100" s="130"/>
      <c r="G100" s="130"/>
    </row>
    <row r="102" spans="1:7" ht="18.75">
      <c r="D102" s="150" t="s">
        <v>176</v>
      </c>
      <c r="E102" s="153">
        <f>E41+E59+E63+E100</f>
        <v>2326.111375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30"/>
  <sheetViews>
    <sheetView topLeftCell="A10" workbookViewId="0">
      <selection activeCell="E28" sqref="E28"/>
    </sheetView>
  </sheetViews>
  <sheetFormatPr defaultRowHeight="15"/>
  <cols>
    <col min="1" max="1" width="35.28515625" customWidth="1"/>
    <col min="2" max="2" width="24" customWidth="1"/>
    <col min="3" max="3" width="23.42578125" customWidth="1"/>
    <col min="4" max="4" width="24.140625" customWidth="1"/>
    <col min="5" max="5" width="22.140625" customWidth="1"/>
    <col min="6" max="6" width="29.85546875" customWidth="1"/>
    <col min="7" max="7" width="70.28515625" customWidth="1"/>
    <col min="8" max="8" width="10.5703125" customWidth="1"/>
  </cols>
  <sheetData>
    <row r="1" spans="1:8" ht="26.25">
      <c r="A1" s="3" t="s">
        <v>28</v>
      </c>
      <c r="B1" s="2"/>
      <c r="C1" s="2"/>
      <c r="D1" s="2"/>
      <c r="E1" s="2"/>
      <c r="F1" s="2"/>
      <c r="G1" s="2"/>
    </row>
    <row r="2" spans="1:8">
      <c r="A2" s="2"/>
      <c r="B2" s="2"/>
      <c r="C2" s="2"/>
      <c r="D2" s="2"/>
      <c r="E2" s="2"/>
      <c r="F2" s="2"/>
      <c r="G2" s="2"/>
    </row>
    <row r="3" spans="1:8" ht="17.25" customHeight="1">
      <c r="A3" s="239" t="s">
        <v>1</v>
      </c>
      <c r="B3" s="239" t="s">
        <v>2</v>
      </c>
      <c r="C3" s="239" t="s">
        <v>3</v>
      </c>
      <c r="D3" s="239" t="s">
        <v>4</v>
      </c>
      <c r="E3" s="239" t="s">
        <v>203</v>
      </c>
      <c r="F3" s="239" t="s">
        <v>6</v>
      </c>
      <c r="G3" s="239" t="s">
        <v>7</v>
      </c>
      <c r="H3" s="223"/>
    </row>
    <row r="4" spans="1:8">
      <c r="A4" s="233" t="s">
        <v>29</v>
      </c>
      <c r="B4" s="31" t="s">
        <v>30</v>
      </c>
      <c r="C4" s="31">
        <v>100</v>
      </c>
      <c r="D4" s="63">
        <v>5</v>
      </c>
      <c r="E4" s="63">
        <f>PRODUCT(C4:D4)</f>
        <v>500</v>
      </c>
      <c r="F4" s="31" t="s">
        <v>31</v>
      </c>
      <c r="G4" s="31" t="s">
        <v>15</v>
      </c>
      <c r="H4" s="228"/>
    </row>
    <row r="5" spans="1:8" ht="20.25" customHeight="1" thickBot="1">
      <c r="A5" s="233" t="s">
        <v>32</v>
      </c>
      <c r="B5" s="31" t="s">
        <v>33</v>
      </c>
      <c r="C5" s="31">
        <v>70</v>
      </c>
      <c r="D5" s="64">
        <v>0.35</v>
      </c>
      <c r="E5" s="64">
        <f>1.08*PRODUCT(C5:D5)</f>
        <v>26.46</v>
      </c>
      <c r="F5" s="31" t="s">
        <v>19</v>
      </c>
      <c r="G5" s="31" t="s">
        <v>34</v>
      </c>
      <c r="H5" s="228"/>
    </row>
    <row r="6" spans="1:8" ht="18.75" customHeight="1" thickTop="1">
      <c r="A6" s="83"/>
      <c r="B6" s="83"/>
      <c r="C6" s="83"/>
      <c r="D6" s="84" t="s">
        <v>176</v>
      </c>
      <c r="E6" s="84">
        <f>SUM(E4:E5)</f>
        <v>526.46</v>
      </c>
      <c r="F6" s="83"/>
      <c r="G6" s="83"/>
      <c r="H6" s="228"/>
    </row>
    <row r="7" spans="1:8" ht="17.25" customHeight="1">
      <c r="A7" s="234" t="s">
        <v>36</v>
      </c>
      <c r="B7" s="5" t="s">
        <v>37</v>
      </c>
      <c r="C7" s="5">
        <v>30</v>
      </c>
      <c r="D7" s="66">
        <v>0.74</v>
      </c>
      <c r="E7" s="66">
        <f>1.08*PRODUCT(C7:D7)</f>
        <v>23.975999999999999</v>
      </c>
      <c r="F7" s="5" t="s">
        <v>38</v>
      </c>
      <c r="G7" s="5" t="s">
        <v>39</v>
      </c>
      <c r="H7" s="228"/>
    </row>
    <row r="8" spans="1:8">
      <c r="A8" s="5"/>
      <c r="B8" s="5" t="s">
        <v>40</v>
      </c>
      <c r="C8" s="5">
        <v>1</v>
      </c>
      <c r="D8" s="66">
        <v>1</v>
      </c>
      <c r="E8" s="66">
        <f t="shared" ref="E8:E9" si="0">1.08*PRODUCT(C8:D8)</f>
        <v>1.08</v>
      </c>
      <c r="F8" s="5" t="s">
        <v>41</v>
      </c>
      <c r="G8" s="5" t="s">
        <v>42</v>
      </c>
      <c r="H8" s="228"/>
    </row>
    <row r="9" spans="1:8" ht="18.75" customHeight="1" thickBot="1">
      <c r="A9" s="5"/>
      <c r="B9" s="5" t="s">
        <v>43</v>
      </c>
      <c r="C9" s="5">
        <v>3</v>
      </c>
      <c r="D9" s="230">
        <v>1</v>
      </c>
      <c r="E9" s="230">
        <f t="shared" si="0"/>
        <v>3.24</v>
      </c>
      <c r="F9" s="5" t="s">
        <v>41</v>
      </c>
      <c r="G9" s="5" t="s">
        <v>44</v>
      </c>
      <c r="H9" s="229"/>
    </row>
    <row r="10" spans="1:8" ht="18.75" customHeight="1" thickTop="1">
      <c r="A10" s="85"/>
      <c r="B10" s="85"/>
      <c r="C10" s="85"/>
      <c r="D10" s="86" t="s">
        <v>176</v>
      </c>
      <c r="E10" s="86">
        <f>SUM(E7:E9)</f>
        <v>28.295999999999999</v>
      </c>
      <c r="F10" s="85"/>
      <c r="G10" s="85"/>
      <c r="H10" s="229"/>
    </row>
    <row r="11" spans="1:8" ht="15.75" thickBot="1">
      <c r="A11" s="234" t="s">
        <v>45</v>
      </c>
      <c r="B11" s="5" t="s">
        <v>46</v>
      </c>
      <c r="C11" s="5">
        <v>1</v>
      </c>
      <c r="D11" s="231">
        <v>1</v>
      </c>
      <c r="E11" s="230">
        <f>1.08*PRODUCT(C11:D11)</f>
        <v>1.08</v>
      </c>
      <c r="F11" s="5" t="s">
        <v>41</v>
      </c>
      <c r="G11" s="5" t="s">
        <v>540</v>
      </c>
      <c r="H11" s="229"/>
    </row>
    <row r="12" spans="1:8" ht="15.75" thickTop="1">
      <c r="A12" s="85"/>
      <c r="B12" s="85"/>
      <c r="C12" s="85"/>
      <c r="D12" s="86" t="s">
        <v>176</v>
      </c>
      <c r="E12" s="86">
        <f>SUM(E11)</f>
        <v>1.08</v>
      </c>
      <c r="F12" s="85"/>
      <c r="G12" s="85"/>
      <c r="H12" s="229"/>
    </row>
    <row r="13" spans="1:8" ht="15.75" thickBot="1">
      <c r="A13" s="233" t="s">
        <v>48</v>
      </c>
      <c r="B13" s="31" t="s">
        <v>615</v>
      </c>
      <c r="C13" s="31" t="s">
        <v>18</v>
      </c>
      <c r="D13" s="64" t="s">
        <v>18</v>
      </c>
      <c r="E13" s="64">
        <v>65</v>
      </c>
      <c r="F13" s="31" t="s">
        <v>18</v>
      </c>
      <c r="G13" s="31" t="s">
        <v>616</v>
      </c>
      <c r="H13" s="229"/>
    </row>
    <row r="14" spans="1:8" ht="17.25" customHeight="1" thickTop="1">
      <c r="A14" s="83"/>
      <c r="B14" s="83"/>
      <c r="C14" s="83"/>
      <c r="D14" s="84" t="s">
        <v>176</v>
      </c>
      <c r="E14" s="84">
        <v>65</v>
      </c>
      <c r="F14" s="83"/>
      <c r="G14" s="83"/>
      <c r="H14" s="229"/>
    </row>
    <row r="15" spans="1:8" ht="15.75" thickBot="1">
      <c r="A15" s="87" t="s">
        <v>614</v>
      </c>
      <c r="B15" s="6" t="s">
        <v>541</v>
      </c>
      <c r="C15" s="6">
        <v>30</v>
      </c>
      <c r="D15" s="200">
        <v>20</v>
      </c>
      <c r="E15" s="200">
        <f>PRODUCT(C15:D15)</f>
        <v>600</v>
      </c>
      <c r="F15" s="6"/>
      <c r="G15" s="6" t="s">
        <v>386</v>
      </c>
      <c r="H15" s="229"/>
    </row>
    <row r="16" spans="1:8" ht="20.25" customHeight="1" thickTop="1">
      <c r="A16" s="30"/>
      <c r="B16" s="30"/>
      <c r="C16" s="30"/>
      <c r="D16" s="56" t="s">
        <v>176</v>
      </c>
      <c r="E16" s="57">
        <v>600</v>
      </c>
      <c r="F16" s="30"/>
      <c r="G16" s="30"/>
      <c r="H16" s="228"/>
    </row>
    <row r="17" spans="1:8" ht="18.75" customHeight="1">
      <c r="A17" s="235" t="s">
        <v>36</v>
      </c>
      <c r="B17" s="32" t="s">
        <v>50</v>
      </c>
      <c r="C17" s="32">
        <v>6</v>
      </c>
      <c r="D17" s="65">
        <v>5</v>
      </c>
      <c r="E17" s="65">
        <f>1.08*PRODUCT(C17:D17)</f>
        <v>32.400000000000006</v>
      </c>
      <c r="F17" s="32" t="s">
        <v>51</v>
      </c>
      <c r="G17" s="32" t="s">
        <v>56</v>
      </c>
      <c r="H17" s="228"/>
    </row>
    <row r="18" spans="1:8" ht="18" customHeight="1">
      <c r="A18" s="32"/>
      <c r="B18" s="32" t="s">
        <v>57</v>
      </c>
      <c r="C18" s="32">
        <v>2</v>
      </c>
      <c r="D18" s="65">
        <v>5.39</v>
      </c>
      <c r="E18" s="65">
        <f t="shared" ref="E18:E20" si="1">1.08*PRODUCT(C18:D18)</f>
        <v>11.6424</v>
      </c>
      <c r="F18" s="32" t="s">
        <v>58</v>
      </c>
      <c r="G18" s="32" t="s">
        <v>59</v>
      </c>
      <c r="H18" s="228"/>
    </row>
    <row r="19" spans="1:8">
      <c r="A19" s="32"/>
      <c r="B19" s="32" t="s">
        <v>54</v>
      </c>
      <c r="C19" s="32">
        <v>1</v>
      </c>
      <c r="D19" s="65">
        <v>1</v>
      </c>
      <c r="E19" s="65">
        <f t="shared" si="1"/>
        <v>1.08</v>
      </c>
      <c r="F19" s="32" t="s">
        <v>41</v>
      </c>
      <c r="G19" s="32" t="s">
        <v>55</v>
      </c>
      <c r="H19" s="228"/>
    </row>
    <row r="20" spans="1:8" ht="15.75" thickBot="1">
      <c r="A20" s="32"/>
      <c r="B20" s="32" t="s">
        <v>52</v>
      </c>
      <c r="C20" s="32">
        <v>8</v>
      </c>
      <c r="D20" s="232">
        <v>1</v>
      </c>
      <c r="E20" s="232">
        <f t="shared" si="1"/>
        <v>8.64</v>
      </c>
      <c r="F20" s="32" t="s">
        <v>49</v>
      </c>
      <c r="G20" s="32" t="s">
        <v>60</v>
      </c>
      <c r="H20" s="170"/>
    </row>
    <row r="21" spans="1:8" ht="15.75" thickTop="1">
      <c r="A21" s="88"/>
      <c r="B21" s="88"/>
      <c r="C21" s="88"/>
      <c r="D21" s="89" t="s">
        <v>176</v>
      </c>
      <c r="E21" s="89">
        <f>SUM(E17:E20)</f>
        <v>53.762400000000007</v>
      </c>
      <c r="F21" s="88"/>
      <c r="G21" s="88"/>
      <c r="H21" s="170"/>
    </row>
    <row r="22" spans="1:8" ht="15.75" thickBot="1">
      <c r="A22" s="343" t="s">
        <v>630</v>
      </c>
      <c r="B22" s="342" t="s">
        <v>631</v>
      </c>
      <c r="C22" s="342">
        <v>2</v>
      </c>
      <c r="D22" s="344">
        <v>16.170000000000002</v>
      </c>
      <c r="E22" s="344">
        <v>32.340000000000003</v>
      </c>
      <c r="F22" s="342" t="s">
        <v>632</v>
      </c>
      <c r="G22" s="342" t="s">
        <v>633</v>
      </c>
      <c r="H22" s="229"/>
    </row>
    <row r="23" spans="1:8" ht="15.75" thickTop="1">
      <c r="A23" s="91"/>
      <c r="B23" s="88"/>
      <c r="C23" s="88"/>
      <c r="D23" s="227" t="s">
        <v>176</v>
      </c>
      <c r="E23" s="345">
        <f>SUM(E22)</f>
        <v>32.340000000000003</v>
      </c>
      <c r="F23" s="91"/>
      <c r="G23" s="91"/>
      <c r="H23" s="229"/>
    </row>
    <row r="24" spans="1:8">
      <c r="A24" s="4"/>
      <c r="B24" s="4"/>
      <c r="C24" s="4"/>
      <c r="D24" s="92"/>
      <c r="E24" s="34"/>
      <c r="F24" s="4"/>
      <c r="G24" s="4"/>
      <c r="H24" s="229"/>
    </row>
    <row r="25" spans="1:8" ht="18" customHeight="1">
      <c r="A25" s="4"/>
      <c r="B25" s="4"/>
      <c r="C25" s="4"/>
      <c r="D25" s="35" t="s">
        <v>172</v>
      </c>
      <c r="E25" s="36">
        <f>E6+E10+E12+E14+E16</f>
        <v>1220.8360000000002</v>
      </c>
      <c r="F25" s="173"/>
      <c r="G25" s="4"/>
      <c r="H25" s="229"/>
    </row>
    <row r="26" spans="1:8" ht="15.75">
      <c r="A26" s="4"/>
      <c r="B26" s="4"/>
      <c r="C26" s="4"/>
      <c r="D26" s="37" t="s">
        <v>173</v>
      </c>
      <c r="E26" s="38">
        <f>E21+E23</f>
        <v>86.102400000000017</v>
      </c>
      <c r="F26" s="173"/>
      <c r="G26" s="4"/>
      <c r="H26" s="229"/>
    </row>
    <row r="27" spans="1:8" ht="17.25" customHeight="1">
      <c r="A27" s="4"/>
      <c r="B27" s="4"/>
      <c r="C27" s="4"/>
      <c r="D27" s="39" t="s">
        <v>171</v>
      </c>
      <c r="E27" s="40">
        <f>SUM(E25:E26)</f>
        <v>1306.9384000000002</v>
      </c>
      <c r="F27" s="175"/>
      <c r="G27" s="4"/>
      <c r="H27" s="229"/>
    </row>
    <row r="28" spans="1:8">
      <c r="H28" s="170"/>
    </row>
    <row r="29" spans="1:8">
      <c r="H29" s="11"/>
    </row>
    <row r="30" spans="1:8">
      <c r="H30" s="1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H72"/>
  <sheetViews>
    <sheetView topLeftCell="A55" workbookViewId="0">
      <selection activeCell="D70" sqref="D70"/>
    </sheetView>
  </sheetViews>
  <sheetFormatPr defaultColWidth="8.85546875" defaultRowHeight="15"/>
  <cols>
    <col min="1" max="1" width="32.7109375" customWidth="1"/>
    <col min="2" max="2" width="26.85546875" customWidth="1"/>
    <col min="3" max="3" width="15" customWidth="1"/>
    <col min="4" max="4" width="25.42578125" customWidth="1"/>
    <col min="5" max="5" width="25" customWidth="1"/>
    <col min="6" max="6" width="32.7109375" customWidth="1"/>
    <col min="7" max="7" width="32.42578125" customWidth="1"/>
    <col min="8" max="8" width="33.140625" customWidth="1"/>
  </cols>
  <sheetData>
    <row r="1" spans="1:8" ht="26.25">
      <c r="A1" s="1" t="s">
        <v>192</v>
      </c>
    </row>
    <row r="2" spans="1:8">
      <c r="H2" s="11"/>
    </row>
    <row r="3" spans="1:8" ht="18" customHeight="1">
      <c r="A3" s="239" t="s">
        <v>1</v>
      </c>
      <c r="B3" s="239" t="s">
        <v>2</v>
      </c>
      <c r="C3" s="239" t="s">
        <v>3</v>
      </c>
      <c r="D3" s="239" t="s">
        <v>4</v>
      </c>
      <c r="E3" s="239" t="s">
        <v>203</v>
      </c>
      <c r="F3" s="239" t="s">
        <v>6</v>
      </c>
      <c r="G3" s="239" t="s">
        <v>7</v>
      </c>
      <c r="H3" s="223"/>
    </row>
    <row r="4" spans="1:8" ht="15.75">
      <c r="A4" s="128" t="s">
        <v>389</v>
      </c>
      <c r="B4" s="6"/>
      <c r="C4" s="6"/>
      <c r="D4" s="6"/>
      <c r="E4" s="6"/>
      <c r="F4" s="6"/>
      <c r="G4" s="6" t="s">
        <v>388</v>
      </c>
      <c r="H4" s="224"/>
    </row>
    <row r="5" spans="1:8">
      <c r="A5" s="296"/>
      <c r="B5" s="6" t="s">
        <v>530</v>
      </c>
      <c r="C5" s="6">
        <v>1</v>
      </c>
      <c r="D5" s="93">
        <v>3</v>
      </c>
      <c r="E5" s="93">
        <f>1.08*PRODUCT(C5:D5)</f>
        <v>3.24</v>
      </c>
      <c r="F5" s="6" t="s">
        <v>369</v>
      </c>
      <c r="G5" s="6"/>
      <c r="H5" s="224"/>
    </row>
    <row r="6" spans="1:8">
      <c r="A6" s="296"/>
      <c r="B6" s="6" t="s">
        <v>531</v>
      </c>
      <c r="C6" s="6">
        <v>1</v>
      </c>
      <c r="D6" s="93">
        <v>3</v>
      </c>
      <c r="E6" s="93">
        <f t="shared" ref="E6:E9" si="0">1.08*PRODUCT(C6:D6)</f>
        <v>3.24</v>
      </c>
      <c r="F6" s="6" t="s">
        <v>369</v>
      </c>
      <c r="G6" s="6"/>
      <c r="H6" s="224"/>
    </row>
    <row r="7" spans="1:8">
      <c r="A7" s="296"/>
      <c r="B7" s="6" t="s">
        <v>532</v>
      </c>
      <c r="C7" s="6">
        <v>1</v>
      </c>
      <c r="D7" s="93">
        <v>3</v>
      </c>
      <c r="E7" s="93">
        <f t="shared" si="0"/>
        <v>3.24</v>
      </c>
      <c r="F7" s="6" t="s">
        <v>369</v>
      </c>
      <c r="G7" s="6"/>
      <c r="H7" s="224"/>
    </row>
    <row r="8" spans="1:8">
      <c r="A8" s="296"/>
      <c r="B8" s="6" t="s">
        <v>533</v>
      </c>
      <c r="C8" s="6">
        <v>1</v>
      </c>
      <c r="D8" s="93">
        <v>3</v>
      </c>
      <c r="E8" s="93">
        <f t="shared" si="0"/>
        <v>3.24</v>
      </c>
      <c r="F8" s="6" t="s">
        <v>369</v>
      </c>
      <c r="G8" s="6"/>
      <c r="H8" s="224"/>
    </row>
    <row r="9" spans="1:8" ht="15.75" thickBot="1">
      <c r="A9" s="126"/>
      <c r="B9" s="6" t="s">
        <v>534</v>
      </c>
      <c r="C9" s="6">
        <v>2</v>
      </c>
      <c r="D9" s="99">
        <v>3</v>
      </c>
      <c r="E9" s="99">
        <f t="shared" si="0"/>
        <v>6.48</v>
      </c>
      <c r="F9" s="6" t="s">
        <v>369</v>
      </c>
      <c r="G9" s="6"/>
      <c r="H9" s="224"/>
    </row>
    <row r="10" spans="1:8" ht="15.75" thickTop="1">
      <c r="A10" s="127"/>
      <c r="B10" s="96"/>
      <c r="C10" s="96"/>
      <c r="D10" s="139" t="s">
        <v>176</v>
      </c>
      <c r="E10" s="84">
        <f>SUM(E5:E9)</f>
        <v>19.440000000000001</v>
      </c>
      <c r="F10" s="96"/>
      <c r="G10" s="96"/>
      <c r="H10" s="224"/>
    </row>
    <row r="11" spans="1:8" ht="15.75">
      <c r="A11" s="128" t="s">
        <v>390</v>
      </c>
      <c r="B11" s="6"/>
      <c r="C11" s="6"/>
      <c r="D11" s="6"/>
      <c r="E11" s="93"/>
      <c r="F11" s="6"/>
      <c r="G11" s="6"/>
      <c r="H11" s="224"/>
    </row>
    <row r="12" spans="1:8">
      <c r="A12" s="296" t="s">
        <v>601</v>
      </c>
      <c r="B12" s="6" t="s">
        <v>602</v>
      </c>
      <c r="C12" s="6">
        <v>2</v>
      </c>
      <c r="D12" s="93">
        <v>20</v>
      </c>
      <c r="E12" s="93">
        <f>1.08*PRODUCT(C12:D12)</f>
        <v>43.2</v>
      </c>
      <c r="F12" s="6" t="s">
        <v>370</v>
      </c>
      <c r="G12" s="6"/>
      <c r="H12" s="224"/>
    </row>
    <row r="13" spans="1:8">
      <c r="A13" s="6"/>
      <c r="B13" s="6" t="s">
        <v>603</v>
      </c>
      <c r="C13" s="6">
        <v>1</v>
      </c>
      <c r="D13" s="93">
        <v>10</v>
      </c>
      <c r="E13" s="93">
        <f>1.08*PRODUCT(C13:D13)</f>
        <v>10.8</v>
      </c>
      <c r="F13" s="6" t="s">
        <v>370</v>
      </c>
      <c r="G13" s="6"/>
      <c r="H13" s="224"/>
    </row>
    <row r="14" spans="1:8">
      <c r="A14" s="6" t="s">
        <v>604</v>
      </c>
      <c r="B14" s="6" t="s">
        <v>605</v>
      </c>
      <c r="C14" s="6">
        <v>3</v>
      </c>
      <c r="D14" s="297">
        <v>9</v>
      </c>
      <c r="E14" s="297">
        <f>1.08*PRODUCT(C14:D14)</f>
        <v>29.160000000000004</v>
      </c>
      <c r="F14" s="6" t="s">
        <v>606</v>
      </c>
      <c r="G14" s="6"/>
      <c r="H14" s="224"/>
    </row>
    <row r="15" spans="1:8">
      <c r="A15" s="6" t="s">
        <v>371</v>
      </c>
      <c r="B15" s="6" t="s">
        <v>193</v>
      </c>
      <c r="C15" s="6">
        <v>2</v>
      </c>
      <c r="D15" s="93">
        <v>3</v>
      </c>
      <c r="E15" s="93">
        <f t="shared" ref="E15:E25" si="1">1.08*PRODUCT(C15:D15)</f>
        <v>6.48</v>
      </c>
      <c r="F15" s="6" t="s">
        <v>370</v>
      </c>
      <c r="G15" s="6"/>
      <c r="H15" s="224"/>
    </row>
    <row r="16" spans="1:8">
      <c r="A16" s="6"/>
      <c r="B16" s="6" t="s">
        <v>194</v>
      </c>
      <c r="C16" s="6">
        <v>2</v>
      </c>
      <c r="D16" s="93">
        <v>2</v>
      </c>
      <c r="E16" s="93">
        <f t="shared" si="1"/>
        <v>4.32</v>
      </c>
      <c r="F16" s="6" t="s">
        <v>370</v>
      </c>
      <c r="G16" s="6"/>
      <c r="H16" s="224"/>
    </row>
    <row r="17" spans="1:8">
      <c r="A17" s="6"/>
      <c r="B17" s="6" t="s">
        <v>195</v>
      </c>
      <c r="C17" s="6">
        <v>2</v>
      </c>
      <c r="D17" s="93">
        <v>1</v>
      </c>
      <c r="E17" s="93">
        <f t="shared" si="1"/>
        <v>2.16</v>
      </c>
      <c r="F17" s="6" t="s">
        <v>370</v>
      </c>
      <c r="G17" s="6"/>
      <c r="H17" s="224"/>
    </row>
    <row r="18" spans="1:8">
      <c r="A18" s="6"/>
      <c r="B18" s="6" t="s">
        <v>625</v>
      </c>
      <c r="C18" s="6">
        <v>1</v>
      </c>
      <c r="D18" s="93">
        <v>3</v>
      </c>
      <c r="E18" s="93">
        <f t="shared" si="1"/>
        <v>3.24</v>
      </c>
      <c r="F18" s="6" t="s">
        <v>370</v>
      </c>
      <c r="G18" s="6"/>
      <c r="H18" s="224"/>
    </row>
    <row r="19" spans="1:8">
      <c r="A19" s="6"/>
      <c r="B19" s="6" t="s">
        <v>196</v>
      </c>
      <c r="C19" s="6">
        <v>1</v>
      </c>
      <c r="D19" s="93">
        <v>2</v>
      </c>
      <c r="E19" s="93">
        <f t="shared" si="1"/>
        <v>2.16</v>
      </c>
      <c r="F19" s="6" t="s">
        <v>370</v>
      </c>
      <c r="G19" s="6"/>
      <c r="H19" s="224"/>
    </row>
    <row r="20" spans="1:8">
      <c r="A20" s="6"/>
      <c r="B20" s="6" t="s">
        <v>197</v>
      </c>
      <c r="C20" s="6">
        <v>1</v>
      </c>
      <c r="D20" s="93">
        <v>2</v>
      </c>
      <c r="E20" s="93">
        <f t="shared" si="1"/>
        <v>2.16</v>
      </c>
      <c r="F20" s="6" t="s">
        <v>370</v>
      </c>
      <c r="G20" s="6"/>
      <c r="H20" s="224"/>
    </row>
    <row r="21" spans="1:8">
      <c r="A21" s="6"/>
      <c r="B21" s="6" t="s">
        <v>198</v>
      </c>
      <c r="C21" s="6">
        <v>2</v>
      </c>
      <c r="D21" s="93">
        <v>5</v>
      </c>
      <c r="E21" s="93">
        <f t="shared" si="1"/>
        <v>10.8</v>
      </c>
      <c r="F21" s="6" t="s">
        <v>370</v>
      </c>
      <c r="G21" s="6"/>
      <c r="H21" s="224"/>
    </row>
    <row r="22" spans="1:8">
      <c r="A22" s="6"/>
      <c r="B22" s="6" t="s">
        <v>199</v>
      </c>
      <c r="C22" s="6">
        <v>2</v>
      </c>
      <c r="D22" s="93">
        <v>1</v>
      </c>
      <c r="E22" s="93">
        <f t="shared" si="1"/>
        <v>2.16</v>
      </c>
      <c r="F22" s="6" t="s">
        <v>370</v>
      </c>
      <c r="G22" s="6"/>
      <c r="H22" s="224"/>
    </row>
    <row r="23" spans="1:8">
      <c r="A23" s="6"/>
      <c r="B23" s="6" t="s">
        <v>200</v>
      </c>
      <c r="C23" s="6">
        <v>1</v>
      </c>
      <c r="D23" s="93">
        <v>4</v>
      </c>
      <c r="E23" s="93">
        <f t="shared" si="1"/>
        <v>4.32</v>
      </c>
      <c r="F23" s="6" t="s">
        <v>370</v>
      </c>
      <c r="G23" s="6"/>
      <c r="H23" s="224"/>
    </row>
    <row r="24" spans="1:8">
      <c r="A24" s="6"/>
      <c r="B24" s="6" t="s">
        <v>201</v>
      </c>
      <c r="C24" s="6">
        <v>2</v>
      </c>
      <c r="D24" s="93">
        <v>2</v>
      </c>
      <c r="E24" s="93">
        <f t="shared" si="1"/>
        <v>4.32</v>
      </c>
      <c r="F24" s="6" t="s">
        <v>370</v>
      </c>
      <c r="G24" s="6"/>
      <c r="H24" s="224"/>
    </row>
    <row r="25" spans="1:8" ht="15.75" thickBot="1">
      <c r="A25" s="6"/>
      <c r="B25" s="6" t="s">
        <v>372</v>
      </c>
      <c r="C25" s="6">
        <v>2</v>
      </c>
      <c r="D25" s="99">
        <v>6</v>
      </c>
      <c r="E25" s="99">
        <f t="shared" si="1"/>
        <v>12.96</v>
      </c>
      <c r="F25" s="6" t="s">
        <v>370</v>
      </c>
      <c r="G25" s="6"/>
      <c r="H25" s="224"/>
    </row>
    <row r="26" spans="1:8" ht="15.75" thickTop="1">
      <c r="A26" s="96"/>
      <c r="B26" s="96"/>
      <c r="C26" s="96"/>
      <c r="D26" s="139" t="s">
        <v>176</v>
      </c>
      <c r="E26" s="84">
        <f>SUM(E12:E25)</f>
        <v>138.23999999999998</v>
      </c>
      <c r="F26" s="96"/>
      <c r="G26" s="96"/>
      <c r="H26" s="224"/>
    </row>
    <row r="27" spans="1:8">
      <c r="A27" s="298" t="s">
        <v>607</v>
      </c>
      <c r="B27" s="6"/>
      <c r="C27" s="6"/>
      <c r="D27" s="6"/>
      <c r="E27" s="93"/>
      <c r="F27" s="6"/>
      <c r="G27" s="6"/>
      <c r="H27" s="224"/>
    </row>
    <row r="28" spans="1:8">
      <c r="A28" s="6" t="s">
        <v>608</v>
      </c>
      <c r="B28" s="6" t="s">
        <v>535</v>
      </c>
      <c r="C28" s="6">
        <v>8</v>
      </c>
      <c r="D28" s="93">
        <v>3.5</v>
      </c>
      <c r="E28" s="93">
        <f>1.08*PRODUCT(C28:D28)</f>
        <v>30.240000000000002</v>
      </c>
      <c r="F28" s="6" t="s">
        <v>370</v>
      </c>
      <c r="G28" s="6"/>
      <c r="H28" s="224"/>
    </row>
    <row r="29" spans="1:8">
      <c r="A29" s="6"/>
      <c r="B29" s="6" t="s">
        <v>529</v>
      </c>
      <c r="C29" s="6">
        <v>1</v>
      </c>
      <c r="D29" s="93">
        <v>3</v>
      </c>
      <c r="E29" s="93">
        <f t="shared" ref="E29:E32" si="2">1.08*PRODUCT(C29:D29)</f>
        <v>3.24</v>
      </c>
      <c r="F29" s="6" t="s">
        <v>373</v>
      </c>
      <c r="G29" s="6"/>
      <c r="H29" s="224"/>
    </row>
    <row r="30" spans="1:8">
      <c r="A30" s="6"/>
      <c r="B30" s="6" t="s">
        <v>536</v>
      </c>
      <c r="C30" s="6">
        <v>5</v>
      </c>
      <c r="D30" s="93">
        <v>2</v>
      </c>
      <c r="E30" s="93">
        <f t="shared" si="2"/>
        <v>10.8</v>
      </c>
      <c r="F30" s="6" t="s">
        <v>374</v>
      </c>
      <c r="G30" s="6"/>
      <c r="H30" s="224"/>
    </row>
    <row r="31" spans="1:8">
      <c r="A31" s="6"/>
      <c r="B31" s="6" t="s">
        <v>311</v>
      </c>
      <c r="C31" s="6">
        <v>5</v>
      </c>
      <c r="D31" s="93">
        <v>1</v>
      </c>
      <c r="E31" s="93">
        <f t="shared" si="2"/>
        <v>5.4</v>
      </c>
      <c r="F31" s="6" t="s">
        <v>369</v>
      </c>
      <c r="G31" s="6"/>
      <c r="H31" s="224"/>
    </row>
    <row r="32" spans="1:8" ht="15.75" thickBot="1">
      <c r="A32" s="6"/>
      <c r="B32" s="6" t="s">
        <v>82</v>
      </c>
      <c r="C32" s="6">
        <v>2</v>
      </c>
      <c r="D32" s="99">
        <v>1</v>
      </c>
      <c r="E32" s="99">
        <f t="shared" si="2"/>
        <v>2.16</v>
      </c>
      <c r="F32" s="6" t="s">
        <v>369</v>
      </c>
      <c r="G32" s="6"/>
      <c r="H32" s="224"/>
    </row>
    <row r="33" spans="1:8" ht="15.75" thickTop="1">
      <c r="A33" s="96"/>
      <c r="B33" s="96"/>
      <c r="C33" s="96"/>
      <c r="D33" s="139" t="s">
        <v>176</v>
      </c>
      <c r="E33" s="84">
        <f>SUM(E28:E32)</f>
        <v>51.84</v>
      </c>
      <c r="F33" s="96"/>
      <c r="G33" s="96"/>
      <c r="H33" s="224"/>
    </row>
    <row r="34" spans="1:8">
      <c r="A34" s="298" t="s">
        <v>378</v>
      </c>
      <c r="B34" s="6"/>
      <c r="C34" s="6"/>
      <c r="D34" s="6"/>
      <c r="E34" s="93"/>
      <c r="F34" s="6"/>
      <c r="G34" s="6"/>
      <c r="H34" s="11"/>
    </row>
    <row r="35" spans="1:8">
      <c r="A35" s="6" t="s">
        <v>609</v>
      </c>
      <c r="B35" s="6" t="s">
        <v>610</v>
      </c>
      <c r="C35" s="6">
        <v>2</v>
      </c>
      <c r="D35" s="93">
        <v>1</v>
      </c>
      <c r="E35" s="93">
        <f>1.08*PRODUCT(C35:D35)</f>
        <v>2.16</v>
      </c>
      <c r="F35" s="6" t="s">
        <v>369</v>
      </c>
      <c r="G35" s="6"/>
      <c r="H35" s="11"/>
    </row>
    <row r="36" spans="1:8">
      <c r="A36" s="6"/>
      <c r="B36" s="6" t="s">
        <v>605</v>
      </c>
      <c r="C36" s="6">
        <v>1</v>
      </c>
      <c r="D36" s="93">
        <v>9</v>
      </c>
      <c r="E36" s="93">
        <f>1.08*PRODUCT(C36:D36)</f>
        <v>9.7200000000000006</v>
      </c>
      <c r="F36" s="6" t="s">
        <v>606</v>
      </c>
      <c r="G36" s="6"/>
      <c r="H36" s="11"/>
    </row>
    <row r="37" spans="1:8">
      <c r="A37" s="6"/>
      <c r="B37" s="6" t="s">
        <v>526</v>
      </c>
      <c r="C37" s="6">
        <v>3</v>
      </c>
      <c r="D37" s="93">
        <v>1</v>
      </c>
      <c r="E37" s="93">
        <f t="shared" ref="E37:E40" si="3">1.08*PRODUCT(C37:D37)</f>
        <v>3.24</v>
      </c>
      <c r="F37" s="6" t="s">
        <v>369</v>
      </c>
      <c r="G37" s="6"/>
      <c r="H37" s="11"/>
    </row>
    <row r="38" spans="1:8">
      <c r="A38" s="6"/>
      <c r="B38" s="6" t="s">
        <v>527</v>
      </c>
      <c r="C38" s="6">
        <v>3</v>
      </c>
      <c r="D38" s="93">
        <v>1</v>
      </c>
      <c r="E38" s="93">
        <f t="shared" si="3"/>
        <v>3.24</v>
      </c>
      <c r="F38" s="6" t="s">
        <v>370</v>
      </c>
      <c r="G38" s="6"/>
      <c r="H38" s="11"/>
    </row>
    <row r="39" spans="1:8">
      <c r="A39" s="6"/>
      <c r="B39" s="6" t="s">
        <v>528</v>
      </c>
      <c r="C39" s="6">
        <v>2</v>
      </c>
      <c r="D39" s="93">
        <v>3</v>
      </c>
      <c r="E39" s="93">
        <f t="shared" si="3"/>
        <v>6.48</v>
      </c>
      <c r="F39" s="6" t="s">
        <v>370</v>
      </c>
      <c r="G39" s="6"/>
      <c r="H39" s="11"/>
    </row>
    <row r="40" spans="1:8">
      <c r="A40" s="6"/>
      <c r="B40" s="6" t="s">
        <v>626</v>
      </c>
      <c r="C40" s="6">
        <v>1</v>
      </c>
      <c r="D40" s="93">
        <v>18</v>
      </c>
      <c r="E40" s="93">
        <f t="shared" si="3"/>
        <v>19.440000000000001</v>
      </c>
      <c r="F40" s="6" t="s">
        <v>379</v>
      </c>
      <c r="G40" s="6"/>
      <c r="H40" s="11"/>
    </row>
    <row r="41" spans="1:8" ht="15.75" thickBot="1">
      <c r="A41" s="6"/>
      <c r="B41" s="6" t="s">
        <v>529</v>
      </c>
      <c r="C41" s="6">
        <v>1</v>
      </c>
      <c r="D41" s="99">
        <v>3</v>
      </c>
      <c r="E41" s="99">
        <f>1.08*PRODUCT(C41:D41)</f>
        <v>3.24</v>
      </c>
      <c r="F41" s="6" t="s">
        <v>373</v>
      </c>
      <c r="G41" s="6"/>
      <c r="H41" s="11"/>
    </row>
    <row r="42" spans="1:8" ht="15.75" thickTop="1">
      <c r="A42" s="98"/>
      <c r="B42" s="98"/>
      <c r="C42" s="98"/>
      <c r="D42" s="139" t="s">
        <v>176</v>
      </c>
      <c r="E42" s="84">
        <f>SUM(E35:E41)</f>
        <v>47.52</v>
      </c>
      <c r="F42" s="98"/>
      <c r="G42" s="98"/>
      <c r="H42" s="11"/>
    </row>
    <row r="43" spans="1:8">
      <c r="A43" s="87" t="s">
        <v>627</v>
      </c>
      <c r="B43" s="6"/>
      <c r="C43" s="6"/>
      <c r="D43" s="6"/>
      <c r="E43" s="6"/>
      <c r="F43" s="6"/>
      <c r="G43" s="6"/>
      <c r="H43" s="11"/>
    </row>
    <row r="44" spans="1:8" ht="15.75" thickBot="1">
      <c r="A44" s="6" t="s">
        <v>628</v>
      </c>
      <c r="B44" s="6" t="s">
        <v>629</v>
      </c>
      <c r="C44" s="6">
        <v>1</v>
      </c>
      <c r="D44" s="99">
        <v>10</v>
      </c>
      <c r="E44" s="99">
        <f>1.08*PRODUCT(C44:D44)</f>
        <v>10.8</v>
      </c>
      <c r="F44" s="6"/>
      <c r="G44" s="6"/>
      <c r="H44" s="11"/>
    </row>
    <row r="45" spans="1:8" ht="15.75" thickTop="1">
      <c r="A45" s="96"/>
      <c r="B45" s="96"/>
      <c r="C45" s="96"/>
      <c r="D45" s="140" t="s">
        <v>176</v>
      </c>
      <c r="E45" s="140">
        <f>SUM(E44)</f>
        <v>10.8</v>
      </c>
      <c r="F45" s="96"/>
      <c r="G45" s="96"/>
      <c r="H45" s="11"/>
    </row>
    <row r="46" spans="1:8">
      <c r="A46" s="299" t="s">
        <v>375</v>
      </c>
      <c r="B46" s="94"/>
      <c r="C46" s="94"/>
      <c r="D46" s="94"/>
      <c r="E46" s="95"/>
      <c r="F46" s="94"/>
      <c r="G46" s="94"/>
      <c r="H46" s="11"/>
    </row>
    <row r="47" spans="1:8" ht="15.75" thickBot="1">
      <c r="A47" s="94" t="s">
        <v>377</v>
      </c>
      <c r="B47" s="94" t="s">
        <v>537</v>
      </c>
      <c r="C47" s="94">
        <v>1</v>
      </c>
      <c r="D47" s="100">
        <v>600</v>
      </c>
      <c r="E47" s="100">
        <f>D47</f>
        <v>600</v>
      </c>
      <c r="F47" s="94" t="s">
        <v>376</v>
      </c>
      <c r="G47" s="94"/>
      <c r="H47" s="11"/>
    </row>
    <row r="48" spans="1:8" ht="15.75" thickTop="1">
      <c r="A48" s="91"/>
      <c r="B48" s="91"/>
      <c r="C48" s="91"/>
      <c r="D48" s="227" t="s">
        <v>176</v>
      </c>
      <c r="E48" s="90">
        <f>SUM(E47)</f>
        <v>600</v>
      </c>
      <c r="F48" s="91"/>
      <c r="G48" s="91"/>
      <c r="H48" s="11"/>
    </row>
    <row r="49" spans="1:8">
      <c r="A49" s="299" t="s">
        <v>611</v>
      </c>
      <c r="B49" s="94"/>
      <c r="C49" s="94"/>
      <c r="D49" s="94"/>
      <c r="E49" s="95"/>
      <c r="F49" s="94"/>
      <c r="G49" s="94"/>
      <c r="H49" s="11"/>
    </row>
    <row r="50" spans="1:8" ht="15.75" thickBot="1">
      <c r="A50" s="94" t="s">
        <v>381</v>
      </c>
      <c r="B50" s="94"/>
      <c r="C50" s="94">
        <v>1</v>
      </c>
      <c r="D50" s="100">
        <v>6000</v>
      </c>
      <c r="E50" s="100">
        <f>D50</f>
        <v>6000</v>
      </c>
      <c r="F50" s="94" t="s">
        <v>380</v>
      </c>
      <c r="G50" s="94"/>
      <c r="H50" s="11"/>
    </row>
    <row r="51" spans="1:8" ht="15.75" thickTop="1">
      <c r="A51" s="91"/>
      <c r="B51" s="91"/>
      <c r="C51" s="91"/>
      <c r="D51" s="227" t="s">
        <v>176</v>
      </c>
      <c r="E51" s="90">
        <f>SUM(E50)</f>
        <v>6000</v>
      </c>
      <c r="F51" s="91"/>
      <c r="G51" s="91"/>
      <c r="H51" s="11"/>
    </row>
    <row r="52" spans="1:8">
      <c r="A52" s="299" t="s">
        <v>382</v>
      </c>
      <c r="B52" s="94"/>
      <c r="C52" s="94"/>
      <c r="D52" s="94"/>
      <c r="E52" s="95"/>
      <c r="F52" s="94"/>
      <c r="G52" s="94"/>
      <c r="H52" s="11"/>
    </row>
    <row r="53" spans="1:8">
      <c r="A53" s="94" t="s">
        <v>612</v>
      </c>
      <c r="B53" s="94" t="s">
        <v>537</v>
      </c>
      <c r="C53" s="94">
        <v>1</v>
      </c>
      <c r="D53" s="95">
        <v>200</v>
      </c>
      <c r="E53" s="95">
        <f>D53</f>
        <v>200</v>
      </c>
      <c r="F53" s="94" t="s">
        <v>383</v>
      </c>
      <c r="G53" s="94"/>
      <c r="H53" s="11"/>
    </row>
    <row r="54" spans="1:8">
      <c r="A54" s="94"/>
      <c r="B54" s="94" t="s">
        <v>114</v>
      </c>
      <c r="C54" s="94">
        <v>2</v>
      </c>
      <c r="D54" s="95">
        <v>25</v>
      </c>
      <c r="E54" s="95">
        <f>1.08*PRODUCT(C54:D54)</f>
        <v>54</v>
      </c>
      <c r="F54" s="94" t="s">
        <v>373</v>
      </c>
      <c r="G54" s="94"/>
      <c r="H54" s="11"/>
    </row>
    <row r="55" spans="1:8">
      <c r="A55" s="94"/>
      <c r="B55" s="94" t="s">
        <v>115</v>
      </c>
      <c r="C55" s="94">
        <v>1</v>
      </c>
      <c r="D55" s="95">
        <v>20</v>
      </c>
      <c r="E55" s="95">
        <f t="shared" ref="E55:E65" si="4">1.08*PRODUCT(C55:D55)</f>
        <v>21.6</v>
      </c>
      <c r="F55" s="94" t="s">
        <v>373</v>
      </c>
      <c r="G55" s="94"/>
      <c r="H55" s="11"/>
    </row>
    <row r="56" spans="1:8">
      <c r="A56" s="94"/>
      <c r="B56" s="94" t="s">
        <v>538</v>
      </c>
      <c r="C56" s="94">
        <v>3</v>
      </c>
      <c r="D56" s="95">
        <v>10</v>
      </c>
      <c r="E56" s="95">
        <f t="shared" si="4"/>
        <v>32.400000000000006</v>
      </c>
      <c r="F56" s="94" t="s">
        <v>370</v>
      </c>
      <c r="G56" s="94"/>
      <c r="H56" s="11"/>
    </row>
    <row r="57" spans="1:8">
      <c r="A57" s="94"/>
      <c r="B57" s="94" t="s">
        <v>539</v>
      </c>
      <c r="C57" s="94">
        <v>3</v>
      </c>
      <c r="D57" s="95">
        <v>3</v>
      </c>
      <c r="E57" s="95">
        <f t="shared" si="4"/>
        <v>9.7200000000000006</v>
      </c>
      <c r="F57" s="94" t="s">
        <v>370</v>
      </c>
      <c r="G57" s="94"/>
      <c r="H57" s="11"/>
    </row>
    <row r="58" spans="1:8">
      <c r="A58" s="94"/>
      <c r="B58" s="94" t="s">
        <v>202</v>
      </c>
      <c r="C58" s="94">
        <v>3</v>
      </c>
      <c r="D58" s="95">
        <v>15</v>
      </c>
      <c r="E58" s="95">
        <f t="shared" si="4"/>
        <v>48.6</v>
      </c>
      <c r="F58" s="94" t="s">
        <v>370</v>
      </c>
      <c r="G58" s="94"/>
      <c r="H58" s="11"/>
    </row>
    <row r="59" spans="1:8">
      <c r="A59" s="94"/>
      <c r="B59" s="94" t="s">
        <v>142</v>
      </c>
      <c r="C59" s="94">
        <v>5</v>
      </c>
      <c r="D59" s="95">
        <v>2</v>
      </c>
      <c r="E59" s="95">
        <f t="shared" si="4"/>
        <v>10.8</v>
      </c>
      <c r="F59" s="94" t="s">
        <v>370</v>
      </c>
      <c r="G59" s="94"/>
      <c r="H59" s="11"/>
    </row>
    <row r="60" spans="1:8">
      <c r="A60" s="94"/>
      <c r="B60" s="94" t="s">
        <v>384</v>
      </c>
      <c r="C60" s="94">
        <v>3</v>
      </c>
      <c r="D60" s="95">
        <v>6</v>
      </c>
      <c r="E60" s="95">
        <f>1.08*PRODUCT(C60:D60)</f>
        <v>19.440000000000001</v>
      </c>
      <c r="F60" s="94" t="s">
        <v>370</v>
      </c>
      <c r="G60" s="94"/>
      <c r="H60" s="11"/>
    </row>
    <row r="61" spans="1:8">
      <c r="A61" s="94"/>
      <c r="B61" s="94" t="s">
        <v>350</v>
      </c>
      <c r="C61" s="94">
        <v>5</v>
      </c>
      <c r="D61" s="95">
        <v>1</v>
      </c>
      <c r="E61" s="95">
        <f t="shared" si="4"/>
        <v>5.4</v>
      </c>
      <c r="F61" s="94" t="s">
        <v>369</v>
      </c>
      <c r="G61" s="94"/>
      <c r="H61" s="11"/>
    </row>
    <row r="62" spans="1:8">
      <c r="A62" s="94"/>
      <c r="B62" s="94" t="s">
        <v>385</v>
      </c>
      <c r="C62" s="94">
        <v>5</v>
      </c>
      <c r="D62" s="95">
        <v>2</v>
      </c>
      <c r="E62" s="95">
        <f t="shared" si="4"/>
        <v>10.8</v>
      </c>
      <c r="F62" s="94" t="s">
        <v>118</v>
      </c>
      <c r="G62" s="94"/>
      <c r="H62" s="11"/>
    </row>
    <row r="63" spans="1:8">
      <c r="A63" s="94"/>
      <c r="B63" s="94" t="s">
        <v>257</v>
      </c>
      <c r="C63" s="94">
        <v>10</v>
      </c>
      <c r="D63" s="95">
        <v>1.5</v>
      </c>
      <c r="E63" s="95">
        <f t="shared" si="4"/>
        <v>16.200000000000003</v>
      </c>
      <c r="F63" s="94" t="s">
        <v>118</v>
      </c>
      <c r="G63" s="94"/>
      <c r="H63" s="11"/>
    </row>
    <row r="64" spans="1:8">
      <c r="A64" s="94"/>
      <c r="B64" s="94" t="s">
        <v>100</v>
      </c>
      <c r="C64" s="94">
        <v>5</v>
      </c>
      <c r="D64" s="95">
        <v>5</v>
      </c>
      <c r="E64" s="95">
        <f t="shared" si="4"/>
        <v>27</v>
      </c>
      <c r="F64" s="94" t="s">
        <v>118</v>
      </c>
      <c r="G64" s="94"/>
      <c r="H64" s="11"/>
    </row>
    <row r="65" spans="1:7" ht="15.75" thickBot="1">
      <c r="A65" s="299"/>
      <c r="B65" s="94" t="s">
        <v>258</v>
      </c>
      <c r="C65" s="94">
        <v>3</v>
      </c>
      <c r="D65" s="100">
        <v>3</v>
      </c>
      <c r="E65" s="100">
        <f t="shared" si="4"/>
        <v>9.7200000000000006</v>
      </c>
      <c r="F65" s="94" t="s">
        <v>118</v>
      </c>
      <c r="G65" s="94"/>
    </row>
    <row r="66" spans="1:7" ht="15.75" thickTop="1">
      <c r="A66" s="91"/>
      <c r="B66" s="91"/>
      <c r="C66" s="91"/>
      <c r="D66" s="227" t="s">
        <v>176</v>
      </c>
      <c r="E66" s="90">
        <f>SUM(E53:E65)</f>
        <v>465.68000000000006</v>
      </c>
      <c r="F66" s="91"/>
      <c r="G66" s="91"/>
    </row>
    <row r="67" spans="1:7" ht="30.75" thickBot="1">
      <c r="A67" s="336" t="s">
        <v>61</v>
      </c>
      <c r="B67" s="337" t="s">
        <v>62</v>
      </c>
      <c r="C67" s="337">
        <v>2</v>
      </c>
      <c r="D67" s="338">
        <v>30</v>
      </c>
      <c r="E67" s="339">
        <f>PRODUCT(C67:D67)</f>
        <v>60</v>
      </c>
      <c r="F67" s="337" t="s">
        <v>63</v>
      </c>
      <c r="G67" s="337" t="s">
        <v>64</v>
      </c>
    </row>
    <row r="68" spans="1:7" ht="15.75" thickTop="1">
      <c r="A68" s="340"/>
      <c r="B68" s="340"/>
      <c r="C68" s="340"/>
      <c r="D68" s="341" t="s">
        <v>176</v>
      </c>
      <c r="E68" s="341">
        <f>SUM(E67)</f>
        <v>60</v>
      </c>
      <c r="F68" s="340"/>
      <c r="G68" s="340"/>
    </row>
    <row r="70" spans="1:7" ht="18.75">
      <c r="D70" s="150" t="s">
        <v>391</v>
      </c>
      <c r="E70" s="153">
        <f>E10+E26+E42+E45</f>
        <v>216</v>
      </c>
    </row>
    <row r="71" spans="1:7" ht="18.75">
      <c r="D71" s="225" t="s">
        <v>392</v>
      </c>
      <c r="E71" s="226">
        <f>E48+E51+E66+E68</f>
        <v>7125.68</v>
      </c>
    </row>
    <row r="72" spans="1:7" ht="18.75">
      <c r="D72" s="12" t="s">
        <v>393</v>
      </c>
      <c r="E72" s="48">
        <f>E70+E71</f>
        <v>7341.68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G16"/>
  <sheetViews>
    <sheetView workbookViewId="0">
      <selection activeCell="D16" sqref="D16"/>
    </sheetView>
  </sheetViews>
  <sheetFormatPr defaultColWidth="8.85546875" defaultRowHeight="15"/>
  <cols>
    <col min="1" max="1" width="41.140625" bestFit="1" customWidth="1"/>
    <col min="2" max="2" width="34.7109375" bestFit="1" customWidth="1"/>
    <col min="3" max="3" width="10.28515625" style="60" bestFit="1" customWidth="1"/>
    <col min="4" max="4" width="24.5703125" style="61" customWidth="1"/>
    <col min="5" max="5" width="12.42578125" style="62" bestFit="1" customWidth="1"/>
    <col min="6" max="6" width="31.7109375" bestFit="1" customWidth="1"/>
    <col min="7" max="7" width="75.28515625" bestFit="1" customWidth="1"/>
  </cols>
  <sheetData>
    <row r="1" spans="1:7" ht="26.25">
      <c r="A1" s="1" t="s">
        <v>179</v>
      </c>
    </row>
    <row r="3" spans="1:7">
      <c r="A3" s="333" t="s">
        <v>1</v>
      </c>
      <c r="B3" s="333" t="s">
        <v>2</v>
      </c>
      <c r="C3" s="366" t="s">
        <v>3</v>
      </c>
      <c r="D3" s="367" t="s">
        <v>4</v>
      </c>
      <c r="E3" s="368" t="s">
        <v>5</v>
      </c>
      <c r="F3" s="333" t="s">
        <v>6</v>
      </c>
      <c r="G3" s="333" t="s">
        <v>7</v>
      </c>
    </row>
    <row r="4" spans="1:7">
      <c r="A4" s="346" t="s">
        <v>180</v>
      </c>
      <c r="B4" s="52" t="s">
        <v>181</v>
      </c>
      <c r="C4" s="347">
        <v>3</v>
      </c>
      <c r="D4" s="369">
        <v>7</v>
      </c>
      <c r="E4" s="371">
        <v>10.8</v>
      </c>
      <c r="F4" s="52" t="s">
        <v>182</v>
      </c>
      <c r="G4" s="348" t="s">
        <v>183</v>
      </c>
    </row>
    <row r="5" spans="1:7">
      <c r="A5" s="349" t="s">
        <v>218</v>
      </c>
      <c r="B5" s="107" t="s">
        <v>219</v>
      </c>
      <c r="C5" s="350">
        <v>10</v>
      </c>
      <c r="D5" s="143">
        <v>10</v>
      </c>
      <c r="E5" s="372">
        <v>108</v>
      </c>
      <c r="F5" s="107" t="s">
        <v>553</v>
      </c>
      <c r="G5" s="351" t="s">
        <v>220</v>
      </c>
    </row>
    <row r="6" spans="1:7" ht="15.75" thickBot="1">
      <c r="A6" s="349" t="s">
        <v>221</v>
      </c>
      <c r="B6" s="107" t="s">
        <v>222</v>
      </c>
      <c r="C6" s="350">
        <v>2</v>
      </c>
      <c r="D6" s="143">
        <v>34.99</v>
      </c>
      <c r="E6" s="372">
        <v>80</v>
      </c>
      <c r="F6" s="107" t="s">
        <v>554</v>
      </c>
      <c r="G6" s="351" t="s">
        <v>223</v>
      </c>
    </row>
    <row r="7" spans="1:7" ht="15.75" thickTop="1">
      <c r="A7" s="352"/>
      <c r="B7" s="353"/>
      <c r="C7" s="354"/>
      <c r="D7" s="355" t="s">
        <v>21</v>
      </c>
      <c r="E7" s="114">
        <f>SUM(E4:E6)</f>
        <v>198.8</v>
      </c>
      <c r="F7" s="353"/>
      <c r="G7" s="356"/>
    </row>
    <row r="8" spans="1:7">
      <c r="A8" s="349" t="s">
        <v>184</v>
      </c>
      <c r="B8" s="107" t="s">
        <v>185</v>
      </c>
      <c r="C8" s="350" t="s">
        <v>18</v>
      </c>
      <c r="D8" s="357" t="s">
        <v>186</v>
      </c>
      <c r="E8" s="143">
        <v>300</v>
      </c>
      <c r="F8" s="358" t="s">
        <v>187</v>
      </c>
      <c r="G8" s="351" t="s">
        <v>188</v>
      </c>
    </row>
    <row r="9" spans="1:7">
      <c r="A9" s="195" t="s">
        <v>189</v>
      </c>
      <c r="B9" s="192" t="s">
        <v>190</v>
      </c>
      <c r="C9" s="359">
        <v>1</v>
      </c>
      <c r="D9" s="360">
        <v>7.96</v>
      </c>
      <c r="E9" s="193">
        <v>8.8000000000000007</v>
      </c>
      <c r="F9" s="192" t="s">
        <v>145</v>
      </c>
      <c r="G9" s="194" t="s">
        <v>191</v>
      </c>
    </row>
    <row r="10" spans="1:7">
      <c r="A10" s="192" t="s">
        <v>400</v>
      </c>
      <c r="B10" s="192" t="s">
        <v>401</v>
      </c>
      <c r="C10" s="192">
        <v>1</v>
      </c>
      <c r="D10" s="360">
        <v>60</v>
      </c>
      <c r="E10" s="197">
        <v>60</v>
      </c>
      <c r="F10" s="192" t="s">
        <v>402</v>
      </c>
      <c r="G10" s="361" t="s">
        <v>403</v>
      </c>
    </row>
    <row r="11" spans="1:7" ht="15.75" thickBot="1">
      <c r="A11" s="107" t="s">
        <v>624</v>
      </c>
      <c r="B11" s="107" t="s">
        <v>623</v>
      </c>
      <c r="C11" s="107">
        <v>6</v>
      </c>
      <c r="D11" s="370">
        <v>3</v>
      </c>
      <c r="E11" s="362">
        <v>18</v>
      </c>
      <c r="F11" s="107" t="s">
        <v>622</v>
      </c>
      <c r="G11" s="110" t="s">
        <v>621</v>
      </c>
    </row>
    <row r="12" spans="1:7" ht="16.5" thickTop="1" thickBot="1">
      <c r="A12" s="363"/>
      <c r="B12" s="363"/>
      <c r="C12" s="364"/>
      <c r="D12" s="365" t="s">
        <v>12</v>
      </c>
      <c r="E12" s="365">
        <f>SUM(E8:E11)</f>
        <v>386.8</v>
      </c>
      <c r="F12" s="363"/>
      <c r="G12" s="363"/>
    </row>
    <row r="14" spans="1:7" ht="18.75">
      <c r="D14" s="150" t="s">
        <v>391</v>
      </c>
      <c r="E14" s="153">
        <f>E12</f>
        <v>386.8</v>
      </c>
    </row>
    <row r="15" spans="1:7" ht="18.75">
      <c r="D15" s="225" t="s">
        <v>392</v>
      </c>
      <c r="E15" s="226">
        <v>0</v>
      </c>
    </row>
    <row r="16" spans="1:7" ht="18.75">
      <c r="D16" s="12" t="s">
        <v>393</v>
      </c>
      <c r="E16" s="48">
        <f>E14+E15</f>
        <v>386.8</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G29"/>
  <sheetViews>
    <sheetView topLeftCell="A9" workbookViewId="0">
      <selection activeCell="B33" sqref="B33"/>
    </sheetView>
  </sheetViews>
  <sheetFormatPr defaultRowHeight="15"/>
  <cols>
    <col min="1" max="1" width="26" style="248" customWidth="1"/>
    <col min="2" max="2" width="47.42578125" style="248" customWidth="1"/>
    <col min="3" max="3" width="22.85546875" style="248" customWidth="1"/>
    <col min="4" max="4" width="31.5703125" style="248" customWidth="1"/>
    <col min="5" max="5" width="20.28515625" style="248" customWidth="1"/>
    <col min="6" max="6" width="33.28515625" style="248" customWidth="1"/>
    <col min="7" max="7" width="67.7109375" style="248" customWidth="1"/>
    <col min="8" max="16384" width="9.140625" style="248"/>
  </cols>
  <sheetData>
    <row r="1" spans="1:7" ht="26.25">
      <c r="A1" s="328" t="s">
        <v>327</v>
      </c>
      <c r="B1" s="308"/>
      <c r="C1" s="308"/>
      <c r="D1" s="308"/>
      <c r="E1" s="309"/>
      <c r="F1" s="309"/>
      <c r="G1" s="310"/>
    </row>
    <row r="2" spans="1:7">
      <c r="A2" s="311"/>
      <c r="B2" s="312"/>
      <c r="C2" s="312"/>
      <c r="D2" s="312"/>
      <c r="E2" s="313"/>
      <c r="F2" s="313"/>
      <c r="G2" s="314"/>
    </row>
    <row r="3" spans="1:7">
      <c r="A3" s="222" t="s">
        <v>1</v>
      </c>
      <c r="B3" s="222" t="s">
        <v>2</v>
      </c>
      <c r="C3" s="222" t="s">
        <v>3</v>
      </c>
      <c r="D3" s="222" t="s">
        <v>4</v>
      </c>
      <c r="E3" s="222" t="s">
        <v>203</v>
      </c>
      <c r="F3" s="222" t="s">
        <v>6</v>
      </c>
      <c r="G3" s="222" t="s">
        <v>7</v>
      </c>
    </row>
    <row r="4" spans="1:7">
      <c r="A4" s="205" t="s">
        <v>328</v>
      </c>
      <c r="B4" s="206" t="s">
        <v>65</v>
      </c>
      <c r="C4" s="206">
        <v>50</v>
      </c>
      <c r="D4" s="240">
        <v>1</v>
      </c>
      <c r="E4" s="315">
        <v>60</v>
      </c>
      <c r="F4" s="206" t="s">
        <v>47</v>
      </c>
      <c r="G4" s="207" t="s">
        <v>329</v>
      </c>
    </row>
    <row r="5" spans="1:7" ht="15.75" thickBot="1">
      <c r="A5" s="208"/>
      <c r="B5" s="209" t="s">
        <v>520</v>
      </c>
      <c r="C5" s="209">
        <v>5000</v>
      </c>
      <c r="D5" s="245">
        <v>0.11</v>
      </c>
      <c r="E5" s="316">
        <v>500</v>
      </c>
      <c r="F5" s="209" t="s">
        <v>19</v>
      </c>
      <c r="G5" s="210" t="s">
        <v>330</v>
      </c>
    </row>
    <row r="6" spans="1:7" ht="15.75" thickTop="1">
      <c r="A6" s="211"/>
      <c r="B6" s="212"/>
      <c r="C6" s="212"/>
      <c r="D6" s="244" t="s">
        <v>21</v>
      </c>
      <c r="E6" s="304">
        <v>560</v>
      </c>
      <c r="F6" s="212"/>
      <c r="G6" s="213"/>
    </row>
    <row r="7" spans="1:7">
      <c r="A7" s="214" t="s">
        <v>331</v>
      </c>
      <c r="B7" s="215" t="s">
        <v>332</v>
      </c>
      <c r="C7" s="215">
        <v>20</v>
      </c>
      <c r="D7" s="242">
        <v>0.5</v>
      </c>
      <c r="E7" s="305">
        <v>11</v>
      </c>
      <c r="F7" s="215" t="s">
        <v>47</v>
      </c>
      <c r="G7" s="216" t="s">
        <v>333</v>
      </c>
    </row>
    <row r="8" spans="1:7">
      <c r="A8" s="302" t="s">
        <v>35</v>
      </c>
      <c r="B8" s="206" t="s">
        <v>525</v>
      </c>
      <c r="C8" s="206" t="s">
        <v>18</v>
      </c>
      <c r="D8" s="240" t="s">
        <v>18</v>
      </c>
      <c r="E8" s="315">
        <v>2500</v>
      </c>
      <c r="F8" s="206" t="s">
        <v>334</v>
      </c>
      <c r="G8" s="207" t="s">
        <v>335</v>
      </c>
    </row>
    <row r="9" spans="1:7">
      <c r="A9" s="208"/>
      <c r="B9" s="209" t="s">
        <v>336</v>
      </c>
      <c r="C9" s="209">
        <v>1</v>
      </c>
      <c r="D9" s="241">
        <v>4</v>
      </c>
      <c r="E9" s="317">
        <v>5</v>
      </c>
      <c r="F9" s="209" t="s">
        <v>47</v>
      </c>
      <c r="G9" s="210" t="s">
        <v>337</v>
      </c>
    </row>
    <row r="10" spans="1:7">
      <c r="A10" s="208"/>
      <c r="B10" s="209" t="s">
        <v>338</v>
      </c>
      <c r="C10" s="209">
        <v>2</v>
      </c>
      <c r="D10" s="241">
        <v>13</v>
      </c>
      <c r="E10" s="317">
        <v>28</v>
      </c>
      <c r="F10" s="209" t="s">
        <v>47</v>
      </c>
      <c r="G10" s="210" t="s">
        <v>337</v>
      </c>
    </row>
    <row r="11" spans="1:7">
      <c r="A11" s="208"/>
      <c r="B11" s="209" t="s">
        <v>339</v>
      </c>
      <c r="C11" s="209">
        <v>3</v>
      </c>
      <c r="D11" s="241">
        <v>1</v>
      </c>
      <c r="E11" s="317">
        <v>4</v>
      </c>
      <c r="F11" s="209" t="s">
        <v>41</v>
      </c>
      <c r="G11" s="210" t="s">
        <v>340</v>
      </c>
    </row>
    <row r="12" spans="1:7">
      <c r="A12" s="208"/>
      <c r="B12" s="209" t="s">
        <v>341</v>
      </c>
      <c r="C12" s="209">
        <v>3</v>
      </c>
      <c r="D12" s="241">
        <v>32</v>
      </c>
      <c r="E12" s="317">
        <v>96</v>
      </c>
      <c r="F12" s="209" t="s">
        <v>342</v>
      </c>
      <c r="G12" s="210" t="s">
        <v>343</v>
      </c>
    </row>
    <row r="13" spans="1:7">
      <c r="A13" s="208"/>
      <c r="B13" s="209" t="s">
        <v>344</v>
      </c>
      <c r="C13" s="209">
        <v>3</v>
      </c>
      <c r="D13" s="241">
        <v>48</v>
      </c>
      <c r="E13" s="317">
        <v>144</v>
      </c>
      <c r="F13" s="209" t="s">
        <v>342</v>
      </c>
      <c r="G13" s="210" t="s">
        <v>343</v>
      </c>
    </row>
    <row r="14" spans="1:7" ht="15.75" thickBot="1">
      <c r="A14" s="217"/>
      <c r="B14" s="209" t="s">
        <v>345</v>
      </c>
      <c r="C14" s="209">
        <v>1</v>
      </c>
      <c r="D14" s="245">
        <v>400</v>
      </c>
      <c r="E14" s="316">
        <v>400</v>
      </c>
      <c r="F14" s="209" t="s">
        <v>342</v>
      </c>
      <c r="G14" s="210" t="s">
        <v>346</v>
      </c>
    </row>
    <row r="15" spans="1:7" ht="15.75" thickTop="1">
      <c r="A15" s="211"/>
      <c r="B15" s="212"/>
      <c r="C15" s="212"/>
      <c r="D15" s="244" t="s">
        <v>21</v>
      </c>
      <c r="E15" s="304">
        <f>SUM(E8:E14)</f>
        <v>3177</v>
      </c>
      <c r="F15" s="212"/>
      <c r="G15" s="213"/>
    </row>
    <row r="16" spans="1:7">
      <c r="A16" s="205" t="s">
        <v>347</v>
      </c>
      <c r="B16" s="206" t="s">
        <v>348</v>
      </c>
      <c r="C16" s="206">
        <v>4</v>
      </c>
      <c r="D16" s="240">
        <v>5</v>
      </c>
      <c r="E16" s="315">
        <v>20</v>
      </c>
      <c r="F16" s="206" t="s">
        <v>47</v>
      </c>
      <c r="G16" s="207" t="s">
        <v>542</v>
      </c>
    </row>
    <row r="17" spans="1:7" ht="15.75" thickBot="1">
      <c r="A17" s="208"/>
      <c r="B17" s="209" t="s">
        <v>350</v>
      </c>
      <c r="C17" s="209">
        <v>2</v>
      </c>
      <c r="D17" s="245">
        <v>8</v>
      </c>
      <c r="E17" s="316">
        <v>18</v>
      </c>
      <c r="F17" s="209" t="s">
        <v>47</v>
      </c>
      <c r="G17" s="210" t="s">
        <v>349</v>
      </c>
    </row>
    <row r="18" spans="1:7" ht="15.75" thickTop="1">
      <c r="A18" s="211"/>
      <c r="B18" s="212"/>
      <c r="C18" s="212"/>
      <c r="D18" s="244" t="s">
        <v>21</v>
      </c>
      <c r="E18" s="304">
        <v>38</v>
      </c>
      <c r="F18" s="212"/>
      <c r="G18" s="213"/>
    </row>
    <row r="19" spans="1:7">
      <c r="A19" s="214" t="s">
        <v>351</v>
      </c>
      <c r="B19" s="215" t="s">
        <v>352</v>
      </c>
      <c r="C19" s="215">
        <v>120</v>
      </c>
      <c r="D19" s="242">
        <v>0.15</v>
      </c>
      <c r="E19" s="318">
        <v>26</v>
      </c>
      <c r="F19" s="215" t="s">
        <v>353</v>
      </c>
      <c r="G19" s="216" t="s">
        <v>354</v>
      </c>
    </row>
    <row r="20" spans="1:7">
      <c r="A20" s="205" t="s">
        <v>355</v>
      </c>
      <c r="B20" s="206" t="s">
        <v>356</v>
      </c>
      <c r="C20" s="206">
        <v>2</v>
      </c>
      <c r="D20" s="240">
        <v>2</v>
      </c>
      <c r="E20" s="315">
        <v>5</v>
      </c>
      <c r="F20" s="206" t="s">
        <v>38</v>
      </c>
      <c r="G20" s="207" t="s">
        <v>357</v>
      </c>
    </row>
    <row r="21" spans="1:7" ht="15.75" thickBot="1">
      <c r="A21" s="208"/>
      <c r="B21" s="209" t="s">
        <v>358</v>
      </c>
      <c r="C21" s="209">
        <v>2</v>
      </c>
      <c r="D21" s="245">
        <v>10</v>
      </c>
      <c r="E21" s="316">
        <v>25</v>
      </c>
      <c r="F21" s="209" t="s">
        <v>38</v>
      </c>
      <c r="G21" s="210" t="s">
        <v>359</v>
      </c>
    </row>
    <row r="22" spans="1:7" ht="15.75" thickTop="1">
      <c r="A22" s="211"/>
      <c r="B22" s="212"/>
      <c r="C22" s="212"/>
      <c r="D22" s="244" t="s">
        <v>21</v>
      </c>
      <c r="E22" s="304">
        <v>30</v>
      </c>
      <c r="F22" s="212"/>
      <c r="G22" s="213"/>
    </row>
    <row r="23" spans="1:7">
      <c r="A23" s="218" t="s">
        <v>360</v>
      </c>
      <c r="B23" s="219" t="s">
        <v>270</v>
      </c>
      <c r="C23" s="219">
        <v>100</v>
      </c>
      <c r="D23" s="243">
        <v>2</v>
      </c>
      <c r="E23" s="306">
        <v>220</v>
      </c>
      <c r="F23" s="219" t="s">
        <v>361</v>
      </c>
      <c r="G23" s="220" t="s">
        <v>362</v>
      </c>
    </row>
    <row r="24" spans="1:7" ht="15.75" thickBot="1">
      <c r="A24" s="214" t="s">
        <v>363</v>
      </c>
      <c r="B24" s="215" t="s">
        <v>364</v>
      </c>
      <c r="C24" s="215">
        <v>100</v>
      </c>
      <c r="D24" s="242">
        <v>30</v>
      </c>
      <c r="E24" s="307">
        <v>3000</v>
      </c>
      <c r="F24" s="215" t="s">
        <v>31</v>
      </c>
      <c r="G24" s="216" t="s">
        <v>365</v>
      </c>
    </row>
    <row r="25" spans="1:7" ht="15.75" thickTop="1">
      <c r="A25" s="246" t="s">
        <v>524</v>
      </c>
      <c r="B25" s="246" t="s">
        <v>521</v>
      </c>
      <c r="C25" s="246">
        <v>3000</v>
      </c>
      <c r="D25" s="247">
        <v>7.5999999999999998E-2</v>
      </c>
      <c r="E25" s="303">
        <v>230</v>
      </c>
      <c r="F25" s="246" t="s">
        <v>522</v>
      </c>
      <c r="G25" s="246" t="s">
        <v>523</v>
      </c>
    </row>
    <row r="26" spans="1:7">
      <c r="A26" s="202"/>
      <c r="B26" s="202"/>
      <c r="C26" s="202"/>
      <c r="D26" s="203"/>
      <c r="E26" s="204"/>
      <c r="F26" s="202"/>
      <c r="G26" s="202"/>
    </row>
    <row r="27" spans="1:7">
      <c r="A27" s="319"/>
      <c r="B27" s="319"/>
      <c r="C27" s="319"/>
      <c r="D27" s="320" t="s">
        <v>12</v>
      </c>
      <c r="E27" s="321">
        <f>SUM(E6+E7+E15+E18+E19+E22+E23+E24+E25)</f>
        <v>7292</v>
      </c>
      <c r="F27" s="319"/>
      <c r="G27" s="319"/>
    </row>
    <row r="28" spans="1:7">
      <c r="A28" s="319"/>
      <c r="B28" s="319"/>
      <c r="C28" s="319"/>
      <c r="D28" s="322" t="s">
        <v>366</v>
      </c>
      <c r="E28" s="323">
        <v>7500</v>
      </c>
      <c r="F28" s="324" t="s">
        <v>367</v>
      </c>
      <c r="G28" s="319"/>
    </row>
    <row r="29" spans="1:7">
      <c r="A29" s="319"/>
      <c r="B29" s="319"/>
      <c r="C29" s="319"/>
      <c r="D29" s="325" t="s">
        <v>368</v>
      </c>
      <c r="E29" s="326">
        <f>E28-E27</f>
        <v>208</v>
      </c>
      <c r="F29" s="327"/>
      <c r="G29" s="319"/>
    </row>
  </sheetData>
  <hyperlinks>
    <hyperlink ref="B12" location="'Pledge Retreat'!A1" display="*look at Pledge Retreat worksheet"/>
    <hyperlink ref="A12" location="'Pledge Retreat'!A1" display="Pledge Retreat"/>
    <hyperlink ref="A8" location="'Pledge Retreat'!A1" display="Pledge Retreat"/>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F85"/>
  <sheetViews>
    <sheetView topLeftCell="A61" workbookViewId="0"/>
  </sheetViews>
  <sheetFormatPr defaultRowHeight="15"/>
  <cols>
    <col min="1" max="1" width="19.5703125" customWidth="1"/>
    <col min="2" max="2" width="31" customWidth="1"/>
    <col min="3" max="3" width="21.85546875" customWidth="1"/>
    <col min="4" max="4" width="20.85546875" customWidth="1"/>
    <col min="5" max="5" width="22.28515625" customWidth="1"/>
    <col min="6" max="6" width="36" customWidth="1"/>
  </cols>
  <sheetData>
    <row r="1" spans="1:6" ht="26.25">
      <c r="A1" s="329" t="s">
        <v>70</v>
      </c>
      <c r="B1" s="249"/>
      <c r="C1" s="249"/>
      <c r="D1" s="250"/>
      <c r="E1" s="248"/>
      <c r="F1" s="248"/>
    </row>
    <row r="2" spans="1:6">
      <c r="A2" s="248"/>
      <c r="B2" s="248"/>
      <c r="C2" s="248"/>
      <c r="D2" s="248"/>
      <c r="E2" s="248"/>
      <c r="F2" s="248"/>
    </row>
    <row r="3" spans="1:6">
      <c r="A3" s="255" t="s">
        <v>71</v>
      </c>
      <c r="B3" s="255" t="s">
        <v>2</v>
      </c>
      <c r="C3" s="255" t="s">
        <v>3</v>
      </c>
      <c r="D3" s="255" t="s">
        <v>4</v>
      </c>
      <c r="E3" s="255" t="s">
        <v>203</v>
      </c>
      <c r="F3" s="255" t="s">
        <v>6</v>
      </c>
    </row>
    <row r="4" spans="1:6">
      <c r="A4" s="251" t="s">
        <v>35</v>
      </c>
      <c r="B4" s="251" t="s">
        <v>68</v>
      </c>
      <c r="C4" s="251">
        <v>2</v>
      </c>
      <c r="D4" s="256">
        <v>100</v>
      </c>
      <c r="E4" s="256">
        <v>400</v>
      </c>
      <c r="F4" s="251" t="s">
        <v>543</v>
      </c>
    </row>
    <row r="5" spans="1:6">
      <c r="A5" s="221"/>
      <c r="B5" s="252" t="s">
        <v>72</v>
      </c>
      <c r="C5" s="252">
        <v>2</v>
      </c>
      <c r="D5" s="257">
        <v>4.99</v>
      </c>
      <c r="E5" s="257">
        <f>PRODUCT(C5:D5)</f>
        <v>9.98</v>
      </c>
      <c r="F5" s="252" t="s">
        <v>58</v>
      </c>
    </row>
    <row r="6" spans="1:6">
      <c r="A6" s="252"/>
      <c r="B6" s="252" t="s">
        <v>73</v>
      </c>
      <c r="C6" s="252">
        <v>7</v>
      </c>
      <c r="D6" s="257">
        <v>7.99</v>
      </c>
      <c r="E6" s="257">
        <f t="shared" ref="E6:E69" si="0">PRODUCT(C6:D6)</f>
        <v>55.93</v>
      </c>
      <c r="F6" s="252" t="s">
        <v>58</v>
      </c>
    </row>
    <row r="7" spans="1:6">
      <c r="A7" s="252"/>
      <c r="B7" s="252" t="s">
        <v>74</v>
      </c>
      <c r="C7" s="252">
        <v>2</v>
      </c>
      <c r="D7" s="257">
        <v>6.99</v>
      </c>
      <c r="E7" s="257">
        <f t="shared" si="0"/>
        <v>13.98</v>
      </c>
      <c r="F7" s="252" t="s">
        <v>58</v>
      </c>
    </row>
    <row r="8" spans="1:6">
      <c r="A8" s="252"/>
      <c r="B8" s="252" t="s">
        <v>75</v>
      </c>
      <c r="C8" s="252">
        <v>2</v>
      </c>
      <c r="D8" s="257">
        <v>6.29</v>
      </c>
      <c r="E8" s="257">
        <f t="shared" si="0"/>
        <v>12.58</v>
      </c>
      <c r="F8" s="252" t="s">
        <v>58</v>
      </c>
    </row>
    <row r="9" spans="1:6">
      <c r="A9" s="252"/>
      <c r="B9" s="252" t="s">
        <v>76</v>
      </c>
      <c r="C9" s="252">
        <v>4</v>
      </c>
      <c r="D9" s="257">
        <v>6.69</v>
      </c>
      <c r="E9" s="257">
        <f t="shared" si="0"/>
        <v>26.76</v>
      </c>
      <c r="F9" s="252" t="s">
        <v>58</v>
      </c>
    </row>
    <row r="10" spans="1:6">
      <c r="A10" s="252"/>
      <c r="B10" s="253" t="s">
        <v>472</v>
      </c>
      <c r="C10" s="252">
        <v>2</v>
      </c>
      <c r="D10" s="257">
        <v>7.99</v>
      </c>
      <c r="E10" s="257">
        <f t="shared" si="0"/>
        <v>15.98</v>
      </c>
      <c r="F10" s="252" t="s">
        <v>58</v>
      </c>
    </row>
    <row r="11" spans="1:6">
      <c r="A11" s="252"/>
      <c r="B11" s="252" t="s">
        <v>77</v>
      </c>
      <c r="C11" s="252">
        <v>2</v>
      </c>
      <c r="D11" s="257">
        <v>9.99</v>
      </c>
      <c r="E11" s="257">
        <f t="shared" si="0"/>
        <v>19.98</v>
      </c>
      <c r="F11" s="252" t="s">
        <v>58</v>
      </c>
    </row>
    <row r="12" spans="1:6">
      <c r="A12" s="252"/>
      <c r="B12" s="252" t="s">
        <v>78</v>
      </c>
      <c r="C12" s="252">
        <v>3</v>
      </c>
      <c r="D12" s="257">
        <v>15.49</v>
      </c>
      <c r="E12" s="257">
        <f t="shared" si="0"/>
        <v>46.47</v>
      </c>
      <c r="F12" s="252" t="s">
        <v>58</v>
      </c>
    </row>
    <row r="13" spans="1:6">
      <c r="A13" s="252"/>
      <c r="B13" s="252" t="s">
        <v>57</v>
      </c>
      <c r="C13" s="252">
        <v>1</v>
      </c>
      <c r="D13" s="257">
        <v>17.989999999999998</v>
      </c>
      <c r="E13" s="257">
        <f t="shared" si="0"/>
        <v>17.989999999999998</v>
      </c>
      <c r="F13" s="252" t="s">
        <v>58</v>
      </c>
    </row>
    <row r="14" spans="1:6">
      <c r="A14" s="252"/>
      <c r="B14" s="252" t="s">
        <v>79</v>
      </c>
      <c r="C14" s="252">
        <v>1</v>
      </c>
      <c r="D14" s="257">
        <v>14.74</v>
      </c>
      <c r="E14" s="257">
        <f t="shared" si="0"/>
        <v>14.74</v>
      </c>
      <c r="F14" s="252" t="s">
        <v>58</v>
      </c>
    </row>
    <row r="15" spans="1:6">
      <c r="A15" s="252"/>
      <c r="B15" s="252" t="s">
        <v>80</v>
      </c>
      <c r="C15" s="252">
        <v>1</v>
      </c>
      <c r="D15" s="257">
        <v>14.99</v>
      </c>
      <c r="E15" s="257">
        <f t="shared" si="0"/>
        <v>14.99</v>
      </c>
      <c r="F15" s="252" t="s">
        <v>58</v>
      </c>
    </row>
    <row r="16" spans="1:6">
      <c r="A16" s="252"/>
      <c r="B16" s="252" t="s">
        <v>81</v>
      </c>
      <c r="C16" s="252">
        <v>1</v>
      </c>
      <c r="D16" s="257">
        <v>15</v>
      </c>
      <c r="E16" s="257">
        <f t="shared" si="0"/>
        <v>15</v>
      </c>
      <c r="F16" s="252" t="s">
        <v>58</v>
      </c>
    </row>
    <row r="17" spans="1:6">
      <c r="A17" s="252"/>
      <c r="B17" s="252" t="s">
        <v>82</v>
      </c>
      <c r="C17" s="252">
        <v>2</v>
      </c>
      <c r="D17" s="257">
        <v>15.99</v>
      </c>
      <c r="E17" s="257">
        <f t="shared" si="0"/>
        <v>31.98</v>
      </c>
      <c r="F17" s="252" t="s">
        <v>58</v>
      </c>
    </row>
    <row r="18" spans="1:6">
      <c r="A18" s="252"/>
      <c r="B18" s="252" t="s">
        <v>83</v>
      </c>
      <c r="C18" s="252">
        <v>1</v>
      </c>
      <c r="D18" s="257">
        <v>20.99</v>
      </c>
      <c r="E18" s="257">
        <f t="shared" si="0"/>
        <v>20.99</v>
      </c>
      <c r="F18" s="252" t="s">
        <v>58</v>
      </c>
    </row>
    <row r="19" spans="1:6">
      <c r="A19" s="252"/>
      <c r="B19" s="252" t="s">
        <v>84</v>
      </c>
      <c r="C19" s="252">
        <v>6</v>
      </c>
      <c r="D19" s="257">
        <v>7.89</v>
      </c>
      <c r="E19" s="257">
        <f t="shared" si="0"/>
        <v>47.339999999999996</v>
      </c>
      <c r="F19" s="252" t="s">
        <v>58</v>
      </c>
    </row>
    <row r="20" spans="1:6">
      <c r="A20" s="252"/>
      <c r="B20" s="252" t="s">
        <v>85</v>
      </c>
      <c r="C20" s="252">
        <v>8</v>
      </c>
      <c r="D20" s="257">
        <v>6.99</v>
      </c>
      <c r="E20" s="257">
        <f t="shared" si="0"/>
        <v>55.92</v>
      </c>
      <c r="F20" s="252" t="s">
        <v>58</v>
      </c>
    </row>
    <row r="21" spans="1:6">
      <c r="A21" s="252"/>
      <c r="B21" s="252" t="s">
        <v>86</v>
      </c>
      <c r="C21" s="252">
        <v>2</v>
      </c>
      <c r="D21" s="257">
        <v>4.49</v>
      </c>
      <c r="E21" s="257">
        <f t="shared" si="0"/>
        <v>8.98</v>
      </c>
      <c r="F21" s="252" t="s">
        <v>58</v>
      </c>
    </row>
    <row r="22" spans="1:6">
      <c r="A22" s="252"/>
      <c r="B22" s="252" t="s">
        <v>87</v>
      </c>
      <c r="C22" s="252">
        <v>5</v>
      </c>
      <c r="D22" s="257">
        <v>5.39</v>
      </c>
      <c r="E22" s="257">
        <f t="shared" si="0"/>
        <v>26.95</v>
      </c>
      <c r="F22" s="252" t="s">
        <v>58</v>
      </c>
    </row>
    <row r="23" spans="1:6">
      <c r="A23" s="252"/>
      <c r="B23" s="252" t="s">
        <v>88</v>
      </c>
      <c r="C23" s="252">
        <v>3</v>
      </c>
      <c r="D23" s="257">
        <v>5</v>
      </c>
      <c r="E23" s="257">
        <f t="shared" si="0"/>
        <v>15</v>
      </c>
      <c r="F23" s="252" t="s">
        <v>58</v>
      </c>
    </row>
    <row r="24" spans="1:6">
      <c r="A24" s="252"/>
      <c r="B24" s="252" t="s">
        <v>89</v>
      </c>
      <c r="C24" s="252">
        <v>1</v>
      </c>
      <c r="D24" s="257">
        <v>10</v>
      </c>
      <c r="E24" s="257">
        <f t="shared" si="0"/>
        <v>10</v>
      </c>
      <c r="F24" s="252" t="s">
        <v>58</v>
      </c>
    </row>
    <row r="25" spans="1:6">
      <c r="A25" s="252"/>
      <c r="B25" s="252" t="s">
        <v>90</v>
      </c>
      <c r="C25" s="252">
        <v>1</v>
      </c>
      <c r="D25" s="257">
        <v>3.75</v>
      </c>
      <c r="E25" s="257">
        <f t="shared" si="0"/>
        <v>3.75</v>
      </c>
      <c r="F25" s="252" t="s">
        <v>58</v>
      </c>
    </row>
    <row r="26" spans="1:6">
      <c r="A26" s="252"/>
      <c r="B26" s="252" t="s">
        <v>91</v>
      </c>
      <c r="C26" s="252">
        <v>2</v>
      </c>
      <c r="D26" s="257">
        <v>5</v>
      </c>
      <c r="E26" s="257">
        <f t="shared" si="0"/>
        <v>10</v>
      </c>
      <c r="F26" s="252" t="s">
        <v>58</v>
      </c>
    </row>
    <row r="27" spans="1:6">
      <c r="A27" s="252"/>
      <c r="B27" s="252" t="s">
        <v>92</v>
      </c>
      <c r="C27" s="252">
        <v>2</v>
      </c>
      <c r="D27" s="257">
        <v>2.5</v>
      </c>
      <c r="E27" s="257">
        <f t="shared" si="0"/>
        <v>5</v>
      </c>
      <c r="F27" s="252" t="s">
        <v>58</v>
      </c>
    </row>
    <row r="28" spans="1:6">
      <c r="A28" s="252"/>
      <c r="B28" s="252" t="s">
        <v>93</v>
      </c>
      <c r="C28" s="252">
        <v>1</v>
      </c>
      <c r="D28" s="257">
        <v>7.99</v>
      </c>
      <c r="E28" s="257">
        <f t="shared" si="0"/>
        <v>7.99</v>
      </c>
      <c r="F28" s="252" t="s">
        <v>58</v>
      </c>
    </row>
    <row r="29" spans="1:6">
      <c r="A29" s="252"/>
      <c r="B29" s="252" t="s">
        <v>94</v>
      </c>
      <c r="C29" s="252">
        <v>3</v>
      </c>
      <c r="D29" s="257">
        <v>9.44</v>
      </c>
      <c r="E29" s="257">
        <f t="shared" si="0"/>
        <v>28.32</v>
      </c>
      <c r="F29" s="252" t="s">
        <v>58</v>
      </c>
    </row>
    <row r="30" spans="1:6">
      <c r="A30" s="252"/>
      <c r="B30" s="252" t="s">
        <v>95</v>
      </c>
      <c r="C30" s="252">
        <v>1</v>
      </c>
      <c r="D30" s="257">
        <v>0.48</v>
      </c>
      <c r="E30" s="257">
        <f t="shared" si="0"/>
        <v>0.48</v>
      </c>
      <c r="F30" s="252" t="s">
        <v>58</v>
      </c>
    </row>
    <row r="31" spans="1:6">
      <c r="A31" s="252"/>
      <c r="B31" s="252" t="s">
        <v>96</v>
      </c>
      <c r="C31" s="252">
        <v>2</v>
      </c>
      <c r="D31" s="257">
        <v>2.98</v>
      </c>
      <c r="E31" s="257">
        <f t="shared" si="0"/>
        <v>5.96</v>
      </c>
      <c r="F31" s="252" t="s">
        <v>58</v>
      </c>
    </row>
    <row r="32" spans="1:6">
      <c r="A32" s="252"/>
      <c r="B32" s="252" t="s">
        <v>97</v>
      </c>
      <c r="C32" s="252">
        <v>2</v>
      </c>
      <c r="D32" s="257">
        <v>9.99</v>
      </c>
      <c r="E32" s="257">
        <f t="shared" si="0"/>
        <v>19.98</v>
      </c>
      <c r="F32" s="252" t="s">
        <v>58</v>
      </c>
    </row>
    <row r="33" spans="1:6">
      <c r="A33" s="252"/>
      <c r="B33" s="252" t="s">
        <v>98</v>
      </c>
      <c r="C33" s="252">
        <v>4</v>
      </c>
      <c r="D33" s="257">
        <v>0.97</v>
      </c>
      <c r="E33" s="257">
        <f t="shared" si="0"/>
        <v>3.88</v>
      </c>
      <c r="F33" s="252" t="s">
        <v>544</v>
      </c>
    </row>
    <row r="34" spans="1:6">
      <c r="A34" s="252"/>
      <c r="B34" s="252" t="s">
        <v>99</v>
      </c>
      <c r="C34" s="252">
        <v>2</v>
      </c>
      <c r="D34" s="257">
        <v>40.68</v>
      </c>
      <c r="E34" s="257">
        <f t="shared" si="0"/>
        <v>81.36</v>
      </c>
      <c r="F34" s="252" t="s">
        <v>47</v>
      </c>
    </row>
    <row r="35" spans="1:6">
      <c r="A35" s="252"/>
      <c r="B35" s="252" t="s">
        <v>100</v>
      </c>
      <c r="C35" s="252">
        <v>6</v>
      </c>
      <c r="D35" s="257">
        <v>2.98</v>
      </c>
      <c r="E35" s="257">
        <f t="shared" si="0"/>
        <v>17.88</v>
      </c>
      <c r="F35" s="252" t="s">
        <v>47</v>
      </c>
    </row>
    <row r="36" spans="1:6">
      <c r="A36" s="252"/>
      <c r="B36" s="252" t="s">
        <v>101</v>
      </c>
      <c r="C36" s="252">
        <v>6</v>
      </c>
      <c r="D36" s="257">
        <v>3.94</v>
      </c>
      <c r="E36" s="257">
        <f t="shared" si="0"/>
        <v>23.64</v>
      </c>
      <c r="F36" s="252" t="s">
        <v>47</v>
      </c>
    </row>
    <row r="37" spans="1:6">
      <c r="A37" s="252"/>
      <c r="B37" s="252" t="s">
        <v>102</v>
      </c>
      <c r="C37" s="252">
        <v>8</v>
      </c>
      <c r="D37" s="257">
        <v>0.96</v>
      </c>
      <c r="E37" s="257">
        <f t="shared" si="0"/>
        <v>7.68</v>
      </c>
      <c r="F37" s="252" t="s">
        <v>47</v>
      </c>
    </row>
    <row r="38" spans="1:6">
      <c r="A38" s="252"/>
      <c r="B38" s="252" t="s">
        <v>103</v>
      </c>
      <c r="C38" s="252">
        <v>5</v>
      </c>
      <c r="D38" s="257">
        <v>9.44</v>
      </c>
      <c r="E38" s="257">
        <f t="shared" si="0"/>
        <v>47.199999999999996</v>
      </c>
      <c r="F38" s="252" t="s">
        <v>47</v>
      </c>
    </row>
    <row r="39" spans="1:6">
      <c r="A39" s="252"/>
      <c r="B39" s="252" t="s">
        <v>104</v>
      </c>
      <c r="C39" s="252">
        <v>8</v>
      </c>
      <c r="D39" s="257">
        <v>2.86</v>
      </c>
      <c r="E39" s="257">
        <f t="shared" si="0"/>
        <v>22.88</v>
      </c>
      <c r="F39" s="252" t="s">
        <v>47</v>
      </c>
    </row>
    <row r="40" spans="1:6">
      <c r="A40" s="252"/>
      <c r="B40" s="252" t="s">
        <v>105</v>
      </c>
      <c r="C40" s="252">
        <v>4</v>
      </c>
      <c r="D40" s="257">
        <v>1.66</v>
      </c>
      <c r="E40" s="257">
        <f t="shared" si="0"/>
        <v>6.64</v>
      </c>
      <c r="F40" s="252" t="s">
        <v>47</v>
      </c>
    </row>
    <row r="41" spans="1:6">
      <c r="A41" s="252"/>
      <c r="B41" s="252" t="s">
        <v>106</v>
      </c>
      <c r="C41" s="252">
        <v>2</v>
      </c>
      <c r="D41" s="257">
        <v>2.88</v>
      </c>
      <c r="E41" s="257">
        <f t="shared" si="0"/>
        <v>5.76</v>
      </c>
      <c r="F41" s="252" t="s">
        <v>47</v>
      </c>
    </row>
    <row r="42" spans="1:6">
      <c r="A42" s="252"/>
      <c r="B42" s="252" t="s">
        <v>107</v>
      </c>
      <c r="C42" s="252">
        <v>2</v>
      </c>
      <c r="D42" s="257">
        <v>3.5</v>
      </c>
      <c r="E42" s="257">
        <f t="shared" si="0"/>
        <v>7</v>
      </c>
      <c r="F42" s="252" t="s">
        <v>47</v>
      </c>
    </row>
    <row r="43" spans="1:6">
      <c r="A43" s="252"/>
      <c r="B43" s="252" t="s">
        <v>108</v>
      </c>
      <c r="C43" s="252">
        <v>2</v>
      </c>
      <c r="D43" s="257">
        <v>0.96</v>
      </c>
      <c r="E43" s="257">
        <f t="shared" si="0"/>
        <v>1.92</v>
      </c>
      <c r="F43" s="252" t="s">
        <v>47</v>
      </c>
    </row>
    <row r="44" spans="1:6">
      <c r="A44" s="252"/>
      <c r="B44" s="252" t="s">
        <v>109</v>
      </c>
      <c r="C44" s="252">
        <v>2</v>
      </c>
      <c r="D44" s="257">
        <v>3</v>
      </c>
      <c r="E44" s="257">
        <f t="shared" si="0"/>
        <v>6</v>
      </c>
      <c r="F44" s="252" t="s">
        <v>47</v>
      </c>
    </row>
    <row r="45" spans="1:6">
      <c r="A45" s="252"/>
      <c r="B45" s="252" t="s">
        <v>110</v>
      </c>
      <c r="C45" s="252">
        <v>3</v>
      </c>
      <c r="D45" s="257">
        <v>3.5</v>
      </c>
      <c r="E45" s="257">
        <f t="shared" si="0"/>
        <v>10.5</v>
      </c>
      <c r="F45" s="252" t="s">
        <v>47</v>
      </c>
    </row>
    <row r="46" spans="1:6">
      <c r="A46" s="252"/>
      <c r="B46" s="252" t="s">
        <v>111</v>
      </c>
      <c r="C46" s="252">
        <v>1</v>
      </c>
      <c r="D46" s="257">
        <v>3.47</v>
      </c>
      <c r="E46" s="257">
        <f t="shared" si="0"/>
        <v>3.47</v>
      </c>
      <c r="F46" s="252" t="s">
        <v>47</v>
      </c>
    </row>
    <row r="47" spans="1:6">
      <c r="A47" s="252"/>
      <c r="B47" s="252" t="s">
        <v>112</v>
      </c>
      <c r="C47" s="252">
        <v>8</v>
      </c>
      <c r="D47" s="257">
        <v>2.44</v>
      </c>
      <c r="E47" s="257">
        <f t="shared" si="0"/>
        <v>19.52</v>
      </c>
      <c r="F47" s="252" t="s">
        <v>47</v>
      </c>
    </row>
    <row r="48" spans="1:6">
      <c r="A48" s="252"/>
      <c r="B48" s="252" t="s">
        <v>113</v>
      </c>
      <c r="C48" s="252">
        <v>3</v>
      </c>
      <c r="D48" s="257">
        <v>2.84</v>
      </c>
      <c r="E48" s="257">
        <f t="shared" si="0"/>
        <v>8.52</v>
      </c>
      <c r="F48" s="252" t="s">
        <v>47</v>
      </c>
    </row>
    <row r="49" spans="1:6">
      <c r="A49" s="252"/>
      <c r="B49" s="252" t="s">
        <v>114</v>
      </c>
      <c r="C49" s="252">
        <v>10</v>
      </c>
      <c r="D49" s="257">
        <v>17.87</v>
      </c>
      <c r="E49" s="257">
        <f t="shared" si="0"/>
        <v>178.70000000000002</v>
      </c>
      <c r="F49" s="252" t="s">
        <v>38</v>
      </c>
    </row>
    <row r="50" spans="1:6">
      <c r="A50" s="252"/>
      <c r="B50" s="252" t="s">
        <v>115</v>
      </c>
      <c r="C50" s="252">
        <v>1</v>
      </c>
      <c r="D50" s="257">
        <v>1.97</v>
      </c>
      <c r="E50" s="257">
        <f t="shared" si="0"/>
        <v>1.97</v>
      </c>
      <c r="F50" s="252" t="s">
        <v>38</v>
      </c>
    </row>
    <row r="51" spans="1:6">
      <c r="A51" s="252"/>
      <c r="B51" s="252" t="s">
        <v>116</v>
      </c>
      <c r="C51" s="252">
        <v>1</v>
      </c>
      <c r="D51" s="257">
        <v>5.97</v>
      </c>
      <c r="E51" s="257">
        <f t="shared" si="0"/>
        <v>5.97</v>
      </c>
      <c r="F51" s="252" t="s">
        <v>38</v>
      </c>
    </row>
    <row r="52" spans="1:6">
      <c r="A52" s="252"/>
      <c r="B52" s="252" t="s">
        <v>117</v>
      </c>
      <c r="C52" s="252">
        <v>8</v>
      </c>
      <c r="D52" s="257">
        <v>5.49</v>
      </c>
      <c r="E52" s="257">
        <f t="shared" si="0"/>
        <v>43.92</v>
      </c>
      <c r="F52" s="252" t="s">
        <v>118</v>
      </c>
    </row>
    <row r="53" spans="1:6">
      <c r="A53" s="252"/>
      <c r="B53" s="252" t="s">
        <v>119</v>
      </c>
      <c r="C53" s="252">
        <v>9</v>
      </c>
      <c r="D53" s="257">
        <v>5.5</v>
      </c>
      <c r="E53" s="257">
        <f t="shared" si="0"/>
        <v>49.5</v>
      </c>
      <c r="F53" s="252" t="s">
        <v>545</v>
      </c>
    </row>
    <row r="54" spans="1:6">
      <c r="A54" s="252"/>
      <c r="B54" s="252" t="s">
        <v>120</v>
      </c>
      <c r="C54" s="252">
        <v>9</v>
      </c>
      <c r="D54" s="257">
        <v>1</v>
      </c>
      <c r="E54" s="257">
        <f t="shared" si="0"/>
        <v>9</v>
      </c>
      <c r="F54" s="252" t="s">
        <v>41</v>
      </c>
    </row>
    <row r="55" spans="1:6">
      <c r="A55" s="252"/>
      <c r="B55" s="252" t="s">
        <v>121</v>
      </c>
      <c r="C55" s="252">
        <v>2</v>
      </c>
      <c r="D55" s="257">
        <v>5</v>
      </c>
      <c r="E55" s="257">
        <f t="shared" si="0"/>
        <v>10</v>
      </c>
      <c r="F55" s="252" t="s">
        <v>58</v>
      </c>
    </row>
    <row r="56" spans="1:6">
      <c r="A56" s="252"/>
      <c r="B56" s="252" t="s">
        <v>122</v>
      </c>
      <c r="C56" s="252">
        <v>8</v>
      </c>
      <c r="D56" s="257">
        <v>1.99</v>
      </c>
      <c r="E56" s="257">
        <f t="shared" si="0"/>
        <v>15.92</v>
      </c>
      <c r="F56" s="252" t="s">
        <v>58</v>
      </c>
    </row>
    <row r="57" spans="1:6">
      <c r="A57" s="252"/>
      <c r="B57" s="252" t="s">
        <v>123</v>
      </c>
      <c r="C57" s="252">
        <v>6</v>
      </c>
      <c r="D57" s="257">
        <v>1.99</v>
      </c>
      <c r="E57" s="257">
        <f t="shared" si="0"/>
        <v>11.94</v>
      </c>
      <c r="F57" s="252" t="s">
        <v>58</v>
      </c>
    </row>
    <row r="58" spans="1:6">
      <c r="A58" s="252"/>
      <c r="B58" s="252" t="s">
        <v>124</v>
      </c>
      <c r="C58" s="252">
        <v>8</v>
      </c>
      <c r="D58" s="257">
        <v>4.4000000000000004</v>
      </c>
      <c r="E58" s="257">
        <f t="shared" si="0"/>
        <v>35.200000000000003</v>
      </c>
      <c r="F58" s="252" t="s">
        <v>58</v>
      </c>
    </row>
    <row r="59" spans="1:6">
      <c r="A59" s="252"/>
      <c r="B59" s="252" t="s">
        <v>125</v>
      </c>
      <c r="C59" s="252">
        <v>12</v>
      </c>
      <c r="D59" s="257">
        <v>2.79</v>
      </c>
      <c r="E59" s="257">
        <f t="shared" si="0"/>
        <v>33.480000000000004</v>
      </c>
      <c r="F59" s="252" t="s">
        <v>58</v>
      </c>
    </row>
    <row r="60" spans="1:6">
      <c r="A60" s="252"/>
      <c r="B60" s="252" t="s">
        <v>126</v>
      </c>
      <c r="C60" s="252">
        <v>5</v>
      </c>
      <c r="D60" s="257">
        <v>25.99</v>
      </c>
      <c r="E60" s="257">
        <f t="shared" si="0"/>
        <v>129.94999999999999</v>
      </c>
      <c r="F60" s="252" t="s">
        <v>58</v>
      </c>
    </row>
    <row r="61" spans="1:6">
      <c r="A61" s="252"/>
      <c r="B61" s="252" t="s">
        <v>127</v>
      </c>
      <c r="C61" s="252">
        <v>3</v>
      </c>
      <c r="D61" s="257">
        <v>6.39</v>
      </c>
      <c r="E61" s="257">
        <f t="shared" si="0"/>
        <v>19.169999999999998</v>
      </c>
      <c r="F61" s="252" t="s">
        <v>58</v>
      </c>
    </row>
    <row r="62" spans="1:6">
      <c r="A62" s="252"/>
      <c r="B62" s="252" t="s">
        <v>92</v>
      </c>
      <c r="C62" s="252">
        <v>2</v>
      </c>
      <c r="D62" s="257">
        <v>2.5</v>
      </c>
      <c r="E62" s="257">
        <f t="shared" si="0"/>
        <v>5</v>
      </c>
      <c r="F62" s="252" t="s">
        <v>58</v>
      </c>
    </row>
    <row r="63" spans="1:6">
      <c r="A63" s="252"/>
      <c r="B63" s="252" t="s">
        <v>128</v>
      </c>
      <c r="C63" s="252">
        <v>3</v>
      </c>
      <c r="D63" s="257">
        <v>2.4900000000000002</v>
      </c>
      <c r="E63" s="257">
        <f t="shared" si="0"/>
        <v>7.4700000000000006</v>
      </c>
      <c r="F63" s="252" t="s">
        <v>58</v>
      </c>
    </row>
    <row r="64" spans="1:6">
      <c r="A64" s="252"/>
      <c r="B64" s="252" t="s">
        <v>129</v>
      </c>
      <c r="C64" s="252">
        <v>3</v>
      </c>
      <c r="D64" s="257">
        <v>2.4900000000000002</v>
      </c>
      <c r="E64" s="257">
        <f t="shared" si="0"/>
        <v>7.4700000000000006</v>
      </c>
      <c r="F64" s="252" t="s">
        <v>58</v>
      </c>
    </row>
    <row r="65" spans="1:6">
      <c r="A65" s="252"/>
      <c r="B65" s="252" t="s">
        <v>130</v>
      </c>
      <c r="C65" s="252">
        <v>7</v>
      </c>
      <c r="D65" s="257">
        <v>11.62</v>
      </c>
      <c r="E65" s="257">
        <f t="shared" si="0"/>
        <v>81.339999999999989</v>
      </c>
      <c r="F65" s="252" t="s">
        <v>546</v>
      </c>
    </row>
    <row r="66" spans="1:6">
      <c r="A66" s="252"/>
      <c r="B66" s="252" t="s">
        <v>131</v>
      </c>
      <c r="C66" s="252">
        <v>3</v>
      </c>
      <c r="D66" s="257">
        <v>4.49</v>
      </c>
      <c r="E66" s="257">
        <f t="shared" si="0"/>
        <v>13.47</v>
      </c>
      <c r="F66" s="252" t="s">
        <v>58</v>
      </c>
    </row>
    <row r="67" spans="1:6">
      <c r="A67" s="252"/>
      <c r="B67" s="252" t="s">
        <v>132</v>
      </c>
      <c r="C67" s="252">
        <v>16</v>
      </c>
      <c r="D67" s="257">
        <v>3.69</v>
      </c>
      <c r="E67" s="257">
        <f t="shared" si="0"/>
        <v>59.04</v>
      </c>
      <c r="F67" s="252" t="s">
        <v>547</v>
      </c>
    </row>
    <row r="68" spans="1:6">
      <c r="A68" s="252"/>
      <c r="B68" s="252" t="s">
        <v>133</v>
      </c>
      <c r="C68" s="252">
        <v>8</v>
      </c>
      <c r="D68" s="257">
        <v>10</v>
      </c>
      <c r="E68" s="257">
        <f t="shared" si="0"/>
        <v>80</v>
      </c>
      <c r="F68" s="252" t="s">
        <v>58</v>
      </c>
    </row>
    <row r="69" spans="1:6">
      <c r="A69" s="252"/>
      <c r="B69" s="252" t="s">
        <v>134</v>
      </c>
      <c r="C69" s="252">
        <v>10</v>
      </c>
      <c r="D69" s="257">
        <v>0.79</v>
      </c>
      <c r="E69" s="257">
        <f t="shared" si="0"/>
        <v>7.9</v>
      </c>
      <c r="F69" s="252" t="s">
        <v>58</v>
      </c>
    </row>
    <row r="70" spans="1:6">
      <c r="A70" s="252"/>
      <c r="B70" s="252" t="s">
        <v>135</v>
      </c>
      <c r="C70" s="252">
        <v>3</v>
      </c>
      <c r="D70" s="257">
        <v>1.5</v>
      </c>
      <c r="E70" s="257">
        <f t="shared" ref="E70:E79" si="1">PRODUCT(C70:D70)</f>
        <v>4.5</v>
      </c>
      <c r="F70" s="252" t="s">
        <v>548</v>
      </c>
    </row>
    <row r="71" spans="1:6">
      <c r="A71" s="252"/>
      <c r="B71" s="252" t="s">
        <v>136</v>
      </c>
      <c r="C71" s="252">
        <v>1</v>
      </c>
      <c r="D71" s="257">
        <v>4.49</v>
      </c>
      <c r="E71" s="257">
        <f t="shared" si="1"/>
        <v>4.49</v>
      </c>
      <c r="F71" s="252" t="s">
        <v>58</v>
      </c>
    </row>
    <row r="72" spans="1:6">
      <c r="A72" s="252"/>
      <c r="B72" s="252" t="s">
        <v>137</v>
      </c>
      <c r="C72" s="252">
        <v>2</v>
      </c>
      <c r="D72" s="257">
        <v>6.29</v>
      </c>
      <c r="E72" s="257">
        <f t="shared" si="1"/>
        <v>12.58</v>
      </c>
      <c r="F72" s="252" t="s">
        <v>58</v>
      </c>
    </row>
    <row r="73" spans="1:6">
      <c r="A73" s="252"/>
      <c r="B73" s="252" t="s">
        <v>138</v>
      </c>
      <c r="C73" s="252">
        <v>1</v>
      </c>
      <c r="D73" s="257">
        <v>3.99</v>
      </c>
      <c r="E73" s="257">
        <f t="shared" si="1"/>
        <v>3.99</v>
      </c>
      <c r="F73" s="252" t="s">
        <v>58</v>
      </c>
    </row>
    <row r="74" spans="1:6">
      <c r="A74" s="252"/>
      <c r="B74" s="252" t="s">
        <v>139</v>
      </c>
      <c r="C74" s="252">
        <v>2</v>
      </c>
      <c r="D74" s="257">
        <v>5.39</v>
      </c>
      <c r="E74" s="257">
        <f t="shared" si="1"/>
        <v>10.78</v>
      </c>
      <c r="F74" s="252" t="s">
        <v>58</v>
      </c>
    </row>
    <row r="75" spans="1:6">
      <c r="A75" s="252"/>
      <c r="B75" s="252" t="s">
        <v>140</v>
      </c>
      <c r="C75" s="252">
        <v>2</v>
      </c>
      <c r="D75" s="257">
        <v>6.99</v>
      </c>
      <c r="E75" s="257">
        <f t="shared" si="1"/>
        <v>13.98</v>
      </c>
      <c r="F75" s="252" t="s">
        <v>58</v>
      </c>
    </row>
    <row r="76" spans="1:6">
      <c r="A76" s="252"/>
      <c r="B76" s="252" t="s">
        <v>141</v>
      </c>
      <c r="C76" s="252">
        <v>8</v>
      </c>
      <c r="D76" s="257">
        <v>4.99</v>
      </c>
      <c r="E76" s="257">
        <f t="shared" si="1"/>
        <v>39.92</v>
      </c>
      <c r="F76" s="252" t="s">
        <v>118</v>
      </c>
    </row>
    <row r="77" spans="1:6">
      <c r="A77" s="252"/>
      <c r="B77" s="252" t="s">
        <v>142</v>
      </c>
      <c r="C77" s="252">
        <v>80</v>
      </c>
      <c r="D77" s="257">
        <v>1</v>
      </c>
      <c r="E77" s="257">
        <f t="shared" si="1"/>
        <v>80</v>
      </c>
      <c r="F77" s="252" t="s">
        <v>549</v>
      </c>
    </row>
    <row r="78" spans="1:6">
      <c r="A78" s="252"/>
      <c r="B78" s="252" t="s">
        <v>143</v>
      </c>
      <c r="C78" s="252">
        <v>5</v>
      </c>
      <c r="D78" s="257">
        <v>3.5</v>
      </c>
      <c r="E78" s="257">
        <f t="shared" si="1"/>
        <v>17.5</v>
      </c>
      <c r="F78" s="252" t="s">
        <v>118</v>
      </c>
    </row>
    <row r="79" spans="1:6">
      <c r="A79" s="252"/>
      <c r="B79" s="252" t="s">
        <v>144</v>
      </c>
      <c r="C79" s="252">
        <v>1</v>
      </c>
      <c r="D79" s="257">
        <v>39.880000000000003</v>
      </c>
      <c r="E79" s="257">
        <f t="shared" si="1"/>
        <v>39.880000000000003</v>
      </c>
      <c r="F79" s="252" t="s">
        <v>145</v>
      </c>
    </row>
    <row r="80" spans="1:6">
      <c r="A80" s="254"/>
      <c r="B80" s="254"/>
      <c r="C80" s="254"/>
      <c r="D80" s="254"/>
      <c r="E80" s="254"/>
      <c r="F80" s="254"/>
    </row>
    <row r="81" spans="1:6">
      <c r="A81" s="254"/>
      <c r="B81" s="254"/>
      <c r="C81" s="254"/>
      <c r="D81" s="264" t="s">
        <v>550</v>
      </c>
      <c r="E81" s="262">
        <f>SUM(E4:E79)</f>
        <v>2270.9000000000015</v>
      </c>
      <c r="F81" s="254"/>
    </row>
    <row r="82" spans="1:6">
      <c r="A82" s="254"/>
      <c r="B82" s="254"/>
      <c r="C82" s="254"/>
      <c r="D82" s="259" t="s">
        <v>551</v>
      </c>
      <c r="E82" s="261">
        <f>0.08*(E81-400)</f>
        <v>149.67200000000011</v>
      </c>
      <c r="F82" s="254"/>
    </row>
    <row r="83" spans="1:6" ht="18.75">
      <c r="A83" s="254"/>
      <c r="B83" s="254"/>
      <c r="C83" s="254"/>
      <c r="D83" s="260" t="s">
        <v>393</v>
      </c>
      <c r="E83" s="263">
        <f>E81+E82</f>
        <v>2420.5720000000015</v>
      </c>
      <c r="F83" s="254"/>
    </row>
    <row r="84" spans="1:6">
      <c r="A84" s="254"/>
      <c r="B84" s="254"/>
      <c r="C84" s="254"/>
      <c r="D84" s="258"/>
      <c r="E84" s="258"/>
      <c r="F84" s="254"/>
    </row>
    <row r="85" spans="1:6">
      <c r="D85" s="11"/>
      <c r="E85"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4"/>
  <sheetViews>
    <sheetView workbookViewId="0">
      <selection activeCell="I24" sqref="I24"/>
    </sheetView>
  </sheetViews>
  <sheetFormatPr defaultRowHeight="15"/>
  <cols>
    <col min="1" max="1" width="23.140625" customWidth="1"/>
  </cols>
  <sheetData>
    <row r="1" spans="1:1" ht="26.25">
      <c r="A1" s="1" t="s">
        <v>177</v>
      </c>
    </row>
    <row r="4" spans="1:1" ht="26.25">
      <c r="A4" s="1" t="s">
        <v>387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2"/>
  <sheetViews>
    <sheetView workbookViewId="0">
      <selection activeCell="E20" sqref="E20"/>
    </sheetView>
  </sheetViews>
  <sheetFormatPr defaultColWidth="8.85546875" defaultRowHeight="15"/>
  <cols>
    <col min="1" max="1" width="27.42578125" customWidth="1"/>
    <col min="2" max="2" width="24.7109375" customWidth="1"/>
    <col min="3" max="4" width="20.42578125" customWidth="1"/>
    <col min="5" max="5" width="19.28515625" customWidth="1"/>
    <col min="6" max="6" width="28.42578125" customWidth="1"/>
    <col min="7" max="7" width="70.28515625" customWidth="1"/>
  </cols>
  <sheetData>
    <row r="1" spans="1:7" ht="26.25">
      <c r="A1" s="1" t="s">
        <v>170</v>
      </c>
    </row>
    <row r="3" spans="1:7">
      <c r="A3" s="101" t="s">
        <v>1</v>
      </c>
      <c r="B3" s="101" t="s">
        <v>2</v>
      </c>
      <c r="C3" s="101" t="s">
        <v>3</v>
      </c>
      <c r="D3" s="101" t="s">
        <v>4</v>
      </c>
      <c r="E3" s="102" t="s">
        <v>5</v>
      </c>
      <c r="F3" s="101" t="s">
        <v>6</v>
      </c>
      <c r="G3" s="101" t="s">
        <v>175</v>
      </c>
    </row>
    <row r="4" spans="1:7" ht="15.75" thickBot="1">
      <c r="A4" s="103" t="s">
        <v>263</v>
      </c>
      <c r="B4" s="6" t="s">
        <v>394</v>
      </c>
      <c r="C4" s="104">
        <v>1</v>
      </c>
      <c r="D4" s="382">
        <v>45</v>
      </c>
      <c r="E4" s="93">
        <f>C4*D4</f>
        <v>45</v>
      </c>
      <c r="F4" s="20" t="s">
        <v>262</v>
      </c>
      <c r="G4" s="6" t="s">
        <v>620</v>
      </c>
    </row>
    <row r="5" spans="1:7" ht="15.75" thickTop="1">
      <c r="A5" s="30"/>
      <c r="B5" s="30"/>
      <c r="C5" s="30"/>
      <c r="D5" s="383" t="s">
        <v>21</v>
      </c>
      <c r="E5" s="291">
        <f>SUM(E4)</f>
        <v>45</v>
      </c>
      <c r="F5" s="30"/>
      <c r="G5" s="30"/>
    </row>
    <row r="6" spans="1:7">
      <c r="A6" s="103" t="s">
        <v>146</v>
      </c>
      <c r="B6" s="104" t="s">
        <v>114</v>
      </c>
      <c r="C6" s="104">
        <v>2</v>
      </c>
      <c r="D6" s="384">
        <v>20</v>
      </c>
      <c r="E6" s="93">
        <f t="shared" ref="E6:E14" si="0">C6*D6</f>
        <v>40</v>
      </c>
      <c r="F6" s="104" t="s">
        <v>53</v>
      </c>
      <c r="G6" s="104" t="s">
        <v>395</v>
      </c>
    </row>
    <row r="7" spans="1:7">
      <c r="A7" s="6"/>
      <c r="B7" s="104" t="s">
        <v>264</v>
      </c>
      <c r="C7" s="104">
        <v>1</v>
      </c>
      <c r="D7" s="384">
        <v>8</v>
      </c>
      <c r="E7" s="93">
        <f t="shared" si="0"/>
        <v>8</v>
      </c>
      <c r="F7" s="104" t="s">
        <v>53</v>
      </c>
      <c r="G7" s="104" t="s">
        <v>396</v>
      </c>
    </row>
    <row r="8" spans="1:7">
      <c r="A8" s="6"/>
      <c r="B8" s="104" t="s">
        <v>265</v>
      </c>
      <c r="C8" s="104">
        <v>2</v>
      </c>
      <c r="D8" s="384">
        <v>8</v>
      </c>
      <c r="E8" s="93">
        <f t="shared" si="0"/>
        <v>16</v>
      </c>
      <c r="F8" s="104" t="s">
        <v>53</v>
      </c>
      <c r="G8" s="104" t="s">
        <v>398</v>
      </c>
    </row>
    <row r="9" spans="1:7">
      <c r="A9" s="6"/>
      <c r="B9" s="104" t="s">
        <v>57</v>
      </c>
      <c r="C9" s="104">
        <v>2</v>
      </c>
      <c r="D9" s="384">
        <v>8</v>
      </c>
      <c r="E9" s="93">
        <f t="shared" si="0"/>
        <v>16</v>
      </c>
      <c r="F9" s="104" t="s">
        <v>53</v>
      </c>
      <c r="G9" s="6" t="s">
        <v>399</v>
      </c>
    </row>
    <row r="10" spans="1:7" ht="15.75" thickBot="1">
      <c r="A10" s="6"/>
      <c r="B10" s="20" t="s">
        <v>54</v>
      </c>
      <c r="C10" s="20">
        <v>1</v>
      </c>
      <c r="D10" s="27">
        <v>6</v>
      </c>
      <c r="E10" s="99">
        <f t="shared" si="0"/>
        <v>6</v>
      </c>
      <c r="F10" s="104" t="s">
        <v>53</v>
      </c>
      <c r="G10" s="104" t="s">
        <v>397</v>
      </c>
    </row>
    <row r="11" spans="1:7" ht="15.75" thickTop="1">
      <c r="A11" s="30"/>
      <c r="B11" s="30"/>
      <c r="C11" s="30"/>
      <c r="D11" s="383" t="s">
        <v>21</v>
      </c>
      <c r="E11" s="291">
        <f>SUM(E6:E10)</f>
        <v>86</v>
      </c>
      <c r="F11" s="30"/>
      <c r="G11" s="30"/>
    </row>
    <row r="12" spans="1:7">
      <c r="A12" s="105" t="s">
        <v>266</v>
      </c>
      <c r="B12" s="19" t="s">
        <v>267</v>
      </c>
      <c r="C12" s="19">
        <v>1</v>
      </c>
      <c r="D12" s="385">
        <v>7.78</v>
      </c>
      <c r="E12" s="386">
        <f>C12*D12</f>
        <v>7.78</v>
      </c>
      <c r="F12" s="20" t="s">
        <v>53</v>
      </c>
      <c r="G12" s="58" t="s">
        <v>268</v>
      </c>
    </row>
    <row r="13" spans="1:7">
      <c r="A13" s="45"/>
      <c r="B13" s="45" t="s">
        <v>57</v>
      </c>
      <c r="C13" s="45">
        <v>1</v>
      </c>
      <c r="D13" s="387">
        <v>8</v>
      </c>
      <c r="E13" s="386">
        <f t="shared" si="0"/>
        <v>8</v>
      </c>
      <c r="F13" s="45" t="s">
        <v>47</v>
      </c>
      <c r="G13" s="45" t="s">
        <v>613</v>
      </c>
    </row>
    <row r="14" spans="1:7">
      <c r="A14" s="45"/>
      <c r="B14" s="45" t="s">
        <v>115</v>
      </c>
      <c r="C14" s="45">
        <v>1</v>
      </c>
      <c r="D14" s="386">
        <v>3.89</v>
      </c>
      <c r="E14" s="386">
        <f t="shared" si="0"/>
        <v>3.89</v>
      </c>
      <c r="F14" s="20" t="s">
        <v>47</v>
      </c>
      <c r="G14" s="45" t="s">
        <v>613</v>
      </c>
    </row>
    <row r="15" spans="1:7" ht="19.5" thickBot="1">
      <c r="A15" s="300"/>
      <c r="B15" s="334" t="s">
        <v>114</v>
      </c>
      <c r="C15" s="45">
        <v>1</v>
      </c>
      <c r="D15" s="386">
        <v>11.49</v>
      </c>
      <c r="E15" s="386">
        <v>11.49</v>
      </c>
      <c r="F15" s="45" t="s">
        <v>47</v>
      </c>
      <c r="G15" s="45" t="s">
        <v>613</v>
      </c>
    </row>
    <row r="16" spans="1:7" ht="15.75" thickTop="1">
      <c r="A16" s="301"/>
      <c r="B16" s="301"/>
      <c r="C16" s="301"/>
      <c r="D16" s="388" t="s">
        <v>21</v>
      </c>
      <c r="E16" s="388">
        <v>31.49</v>
      </c>
      <c r="F16" s="301"/>
      <c r="G16" s="301"/>
    </row>
    <row r="18" spans="1:5" ht="31.5">
      <c r="D18" s="35" t="s">
        <v>172</v>
      </c>
      <c r="E18" s="36">
        <f>E5+E11+E16</f>
        <v>162.49</v>
      </c>
    </row>
    <row r="19" spans="1:5" ht="15.75">
      <c r="D19" s="37" t="s">
        <v>173</v>
      </c>
      <c r="E19" s="38">
        <v>0</v>
      </c>
    </row>
    <row r="20" spans="1:5" ht="18.75">
      <c r="D20" s="39" t="s">
        <v>171</v>
      </c>
      <c r="E20" s="40">
        <f>SUM(E18:E19)</f>
        <v>162.49</v>
      </c>
    </row>
    <row r="21" spans="1:5">
      <c r="A21" s="4"/>
      <c r="B21" s="4"/>
    </row>
    <row r="22" spans="1:5">
      <c r="A22" s="4"/>
      <c r="B22" s="4"/>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G22"/>
  <sheetViews>
    <sheetView workbookViewId="0">
      <selection activeCell="E18" sqref="E18"/>
    </sheetView>
  </sheetViews>
  <sheetFormatPr defaultColWidth="8.85546875" defaultRowHeight="15"/>
  <cols>
    <col min="1" max="1" width="23.85546875" customWidth="1"/>
    <col min="2" max="2" width="57" customWidth="1"/>
    <col min="3" max="3" width="14.28515625" customWidth="1"/>
    <col min="4" max="4" width="20.42578125" customWidth="1"/>
    <col min="5" max="5" width="16.85546875" customWidth="1"/>
    <col min="6" max="6" width="25.28515625" customWidth="1"/>
    <col min="7" max="7" width="64.42578125" customWidth="1"/>
  </cols>
  <sheetData>
    <row r="1" spans="1:7" ht="26.25">
      <c r="A1" s="1" t="s">
        <v>178</v>
      </c>
    </row>
    <row r="3" spans="1:7">
      <c r="A3" s="10" t="s">
        <v>1</v>
      </c>
      <c r="B3" s="10" t="s">
        <v>2</v>
      </c>
      <c r="C3" s="10" t="s">
        <v>3</v>
      </c>
      <c r="D3" s="10" t="s">
        <v>4</v>
      </c>
      <c r="E3" s="59" t="s">
        <v>5</v>
      </c>
      <c r="F3" s="10" t="s">
        <v>6</v>
      </c>
      <c r="G3" s="10" t="s">
        <v>7</v>
      </c>
    </row>
    <row r="4" spans="1:7">
      <c r="A4" s="331" t="s">
        <v>563</v>
      </c>
      <c r="B4" s="332" t="s">
        <v>564</v>
      </c>
      <c r="C4" s="330">
        <v>8</v>
      </c>
      <c r="D4" s="292">
        <v>2.5</v>
      </c>
      <c r="E4" s="63">
        <v>25</v>
      </c>
      <c r="F4" s="58" t="s">
        <v>565</v>
      </c>
      <c r="G4" s="58" t="s">
        <v>566</v>
      </c>
    </row>
    <row r="5" spans="1:7" ht="15.75" thickBot="1">
      <c r="A5" s="331"/>
      <c r="B5" s="332" t="s">
        <v>567</v>
      </c>
      <c r="C5" s="330">
        <v>2</v>
      </c>
      <c r="D5" s="292">
        <v>7.99</v>
      </c>
      <c r="E5" s="63">
        <v>18</v>
      </c>
      <c r="F5" s="58" t="s">
        <v>19</v>
      </c>
      <c r="G5" s="58" t="s">
        <v>568</v>
      </c>
    </row>
    <row r="6" spans="1:7" ht="15.75" thickTop="1">
      <c r="A6" s="44"/>
      <c r="B6" s="44"/>
      <c r="C6" s="44"/>
      <c r="D6" s="291" t="s">
        <v>176</v>
      </c>
      <c r="E6" s="291">
        <f>SUM(E4:E5)</f>
        <v>43</v>
      </c>
      <c r="F6" s="44"/>
      <c r="G6" s="44"/>
    </row>
    <row r="7" spans="1:7">
      <c r="A7" s="331" t="s">
        <v>524</v>
      </c>
      <c r="B7" s="375" t="s">
        <v>569</v>
      </c>
      <c r="C7" s="376">
        <v>5</v>
      </c>
      <c r="D7" s="292">
        <v>5</v>
      </c>
      <c r="E7" s="377">
        <f>1.08*PRODUCT(C7:D7)</f>
        <v>27</v>
      </c>
      <c r="F7" s="58" t="s">
        <v>145</v>
      </c>
      <c r="G7" s="58" t="s">
        <v>570</v>
      </c>
    </row>
    <row r="8" spans="1:7">
      <c r="A8" s="331" t="s">
        <v>66</v>
      </c>
      <c r="B8" s="375" t="s">
        <v>571</v>
      </c>
      <c r="C8" s="376">
        <v>50</v>
      </c>
      <c r="D8" s="292">
        <v>0</v>
      </c>
      <c r="E8" s="377">
        <v>0</v>
      </c>
      <c r="F8" s="58" t="s">
        <v>572</v>
      </c>
      <c r="G8" s="58" t="s">
        <v>573</v>
      </c>
    </row>
    <row r="9" spans="1:7">
      <c r="A9" s="331"/>
      <c r="B9" s="375" t="s">
        <v>585</v>
      </c>
      <c r="C9" s="376" t="s">
        <v>18</v>
      </c>
      <c r="D9" s="292" t="s">
        <v>18</v>
      </c>
      <c r="E9" s="377">
        <v>13</v>
      </c>
      <c r="F9" s="58" t="s">
        <v>41</v>
      </c>
      <c r="G9" s="58" t="s">
        <v>586</v>
      </c>
    </row>
    <row r="10" spans="1:7">
      <c r="A10" s="331"/>
      <c r="B10" s="375" t="s">
        <v>50</v>
      </c>
      <c r="C10" s="376">
        <v>4</v>
      </c>
      <c r="D10" s="292">
        <v>5.99</v>
      </c>
      <c r="E10" s="377">
        <v>26</v>
      </c>
      <c r="F10" s="6" t="s">
        <v>51</v>
      </c>
      <c r="G10" s="58"/>
    </row>
    <row r="11" spans="1:7">
      <c r="A11" s="331"/>
      <c r="B11" s="375" t="s">
        <v>265</v>
      </c>
      <c r="C11" s="376">
        <v>3</v>
      </c>
      <c r="D11" s="292">
        <v>1</v>
      </c>
      <c r="E11" s="377">
        <v>3</v>
      </c>
      <c r="F11" s="6" t="s">
        <v>41</v>
      </c>
      <c r="G11" s="58"/>
    </row>
    <row r="12" spans="1:7">
      <c r="A12" s="331"/>
      <c r="B12" s="375" t="s">
        <v>587</v>
      </c>
      <c r="C12" s="376">
        <v>1</v>
      </c>
      <c r="D12" s="292">
        <v>5</v>
      </c>
      <c r="E12" s="377">
        <v>6</v>
      </c>
      <c r="F12" s="58" t="s">
        <v>47</v>
      </c>
      <c r="G12" s="58" t="s">
        <v>588</v>
      </c>
    </row>
    <row r="13" spans="1:7">
      <c r="A13" s="331" t="s">
        <v>574</v>
      </c>
      <c r="B13" s="375" t="s">
        <v>575</v>
      </c>
      <c r="C13" s="376">
        <v>60</v>
      </c>
      <c r="D13" s="292">
        <v>1</v>
      </c>
      <c r="E13" s="377">
        <v>60</v>
      </c>
      <c r="F13" s="58" t="s">
        <v>576</v>
      </c>
      <c r="G13" s="58" t="s">
        <v>577</v>
      </c>
    </row>
    <row r="14" spans="1:7">
      <c r="A14" s="331" t="s">
        <v>578</v>
      </c>
      <c r="B14" s="375" t="s">
        <v>579</v>
      </c>
      <c r="C14" s="376">
        <v>1</v>
      </c>
      <c r="D14" s="292">
        <v>140</v>
      </c>
      <c r="E14" s="377">
        <v>140</v>
      </c>
      <c r="F14" s="58" t="s">
        <v>580</v>
      </c>
      <c r="G14" s="58" t="s">
        <v>581</v>
      </c>
    </row>
    <row r="15" spans="1:7" ht="15.75" thickBot="1">
      <c r="A15" s="331" t="s">
        <v>67</v>
      </c>
      <c r="B15" s="375" t="s">
        <v>582</v>
      </c>
      <c r="C15" s="376">
        <v>6</v>
      </c>
      <c r="D15" s="293">
        <v>10</v>
      </c>
      <c r="E15" s="381">
        <v>120</v>
      </c>
      <c r="F15" s="58" t="s">
        <v>583</v>
      </c>
      <c r="G15" s="58" t="s">
        <v>584</v>
      </c>
    </row>
    <row r="16" spans="1:7" ht="15.75" thickTop="1">
      <c r="A16" s="96"/>
      <c r="B16" s="378"/>
      <c r="C16" s="378"/>
      <c r="D16" s="379" t="s">
        <v>176</v>
      </c>
      <c r="E16" s="380">
        <f>SUM(E7:E15)</f>
        <v>395</v>
      </c>
      <c r="F16" s="378"/>
      <c r="G16" s="378"/>
    </row>
    <row r="17" spans="1:7" ht="15.75" thickBot="1">
      <c r="A17" s="335" t="s">
        <v>617</v>
      </c>
      <c r="B17" s="375" t="s">
        <v>618</v>
      </c>
      <c r="C17" s="376" t="s">
        <v>18</v>
      </c>
      <c r="D17" s="230" t="s">
        <v>18</v>
      </c>
      <c r="E17" s="381">
        <v>150</v>
      </c>
      <c r="F17" s="6" t="s">
        <v>18</v>
      </c>
      <c r="G17" s="6" t="s">
        <v>619</v>
      </c>
    </row>
    <row r="18" spans="1:7" ht="15.75" thickTop="1">
      <c r="A18" s="378"/>
      <c r="B18" s="378"/>
      <c r="C18" s="378"/>
      <c r="D18" s="379" t="s">
        <v>176</v>
      </c>
      <c r="E18" s="380">
        <v>150</v>
      </c>
      <c r="F18" s="378"/>
      <c r="G18" s="378"/>
    </row>
    <row r="19" spans="1:7">
      <c r="A19" s="248"/>
      <c r="B19" s="248"/>
      <c r="C19" s="248"/>
      <c r="D19" s="373"/>
      <c r="E19" s="374"/>
      <c r="F19" s="248"/>
      <c r="G19" s="248"/>
    </row>
    <row r="20" spans="1:7" ht="31.5">
      <c r="D20" s="35" t="s">
        <v>172</v>
      </c>
      <c r="E20" s="36">
        <f>E6+E16+E18</f>
        <v>588</v>
      </c>
    </row>
    <row r="21" spans="1:7" ht="15.75">
      <c r="D21" s="37" t="s">
        <v>173</v>
      </c>
      <c r="E21" s="38">
        <v>0</v>
      </c>
    </row>
    <row r="22" spans="1:7" ht="18.75">
      <c r="D22" s="39" t="s">
        <v>171</v>
      </c>
      <c r="E22" s="40">
        <f>SUM(E20:E21)</f>
        <v>588</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dimension ref="A1:G45"/>
  <sheetViews>
    <sheetView topLeftCell="A25" workbookViewId="0">
      <selection activeCell="E30" sqref="E30"/>
    </sheetView>
  </sheetViews>
  <sheetFormatPr defaultRowHeight="15"/>
  <cols>
    <col min="1" max="1" width="23" customWidth="1"/>
    <col min="2" max="2" width="34.140625" customWidth="1"/>
    <col min="3" max="3" width="17.140625" customWidth="1"/>
    <col min="4" max="4" width="20.28515625" customWidth="1"/>
    <col min="5" max="5" width="20" customWidth="1"/>
    <col min="6" max="6" width="24.28515625" customWidth="1"/>
    <col min="7" max="7" width="34.85546875" customWidth="1"/>
  </cols>
  <sheetData>
    <row r="1" spans="1:7" ht="26.25">
      <c r="A1" s="1" t="s">
        <v>174</v>
      </c>
      <c r="G1" s="11"/>
    </row>
    <row r="2" spans="1:7">
      <c r="A2" s="7"/>
      <c r="B2" s="7"/>
      <c r="C2" s="7"/>
      <c r="D2" s="7"/>
      <c r="E2" s="8"/>
      <c r="F2" s="7"/>
      <c r="G2" s="11"/>
    </row>
    <row r="3" spans="1:7">
      <c r="A3" s="13" t="s">
        <v>1</v>
      </c>
      <c r="B3" s="13" t="s">
        <v>2</v>
      </c>
      <c r="C3" s="13" t="s">
        <v>3</v>
      </c>
      <c r="D3" s="13" t="s">
        <v>4</v>
      </c>
      <c r="E3" s="14" t="s">
        <v>5</v>
      </c>
      <c r="F3" s="13" t="s">
        <v>6</v>
      </c>
      <c r="G3" s="15" t="s">
        <v>175</v>
      </c>
    </row>
    <row r="4" spans="1:7">
      <c r="A4" s="74" t="s">
        <v>282</v>
      </c>
      <c r="B4" s="74" t="s">
        <v>147</v>
      </c>
      <c r="C4" s="74">
        <v>4</v>
      </c>
      <c r="D4" s="75">
        <v>3.5</v>
      </c>
      <c r="E4" s="75">
        <f>D4*C4</f>
        <v>14</v>
      </c>
      <c r="F4" s="74" t="s">
        <v>118</v>
      </c>
      <c r="G4" s="76"/>
    </row>
    <row r="5" spans="1:7">
      <c r="A5" s="74"/>
      <c r="B5" s="74" t="s">
        <v>283</v>
      </c>
      <c r="C5" s="74">
        <v>6</v>
      </c>
      <c r="D5" s="75">
        <v>10.99</v>
      </c>
      <c r="E5" s="75">
        <f t="shared" ref="E5:E24" si="0">D5*C5</f>
        <v>65.94</v>
      </c>
      <c r="F5" s="74" t="s">
        <v>118</v>
      </c>
      <c r="G5" s="76"/>
    </row>
    <row r="6" spans="1:7">
      <c r="A6" s="74"/>
      <c r="B6" s="74" t="s">
        <v>284</v>
      </c>
      <c r="C6" s="74">
        <v>6</v>
      </c>
      <c r="D6" s="75">
        <v>1.08</v>
      </c>
      <c r="E6" s="75">
        <f t="shared" si="0"/>
        <v>6.48</v>
      </c>
      <c r="F6" s="74" t="s">
        <v>118</v>
      </c>
      <c r="G6" s="76"/>
    </row>
    <row r="7" spans="1:7">
      <c r="A7" s="74"/>
      <c r="B7" s="74" t="s">
        <v>148</v>
      </c>
      <c r="C7" s="74">
        <v>4</v>
      </c>
      <c r="D7" s="75">
        <v>3.99</v>
      </c>
      <c r="E7" s="75">
        <f t="shared" si="0"/>
        <v>15.96</v>
      </c>
      <c r="F7" s="74" t="s">
        <v>118</v>
      </c>
      <c r="G7" s="76"/>
    </row>
    <row r="8" spans="1:7">
      <c r="A8" s="74"/>
      <c r="B8" s="74" t="s">
        <v>149</v>
      </c>
      <c r="C8" s="74">
        <v>8</v>
      </c>
      <c r="D8" s="75">
        <v>1.29</v>
      </c>
      <c r="E8" s="75">
        <f t="shared" si="0"/>
        <v>10.32</v>
      </c>
      <c r="F8" s="74" t="s">
        <v>118</v>
      </c>
      <c r="G8" s="76"/>
    </row>
    <row r="9" spans="1:7">
      <c r="A9" s="74"/>
      <c r="B9" s="74" t="s">
        <v>150</v>
      </c>
      <c r="C9" s="74">
        <v>4</v>
      </c>
      <c r="D9" s="75">
        <v>2.5</v>
      </c>
      <c r="E9" s="75">
        <f t="shared" si="0"/>
        <v>10</v>
      </c>
      <c r="F9" s="74" t="s">
        <v>118</v>
      </c>
      <c r="G9" s="76"/>
    </row>
    <row r="10" spans="1:7">
      <c r="A10" s="74"/>
      <c r="B10" s="74" t="s">
        <v>141</v>
      </c>
      <c r="C10" s="74">
        <v>4</v>
      </c>
      <c r="D10" s="75">
        <v>2.89</v>
      </c>
      <c r="E10" s="75">
        <f t="shared" si="0"/>
        <v>11.56</v>
      </c>
      <c r="F10" s="74" t="s">
        <v>118</v>
      </c>
      <c r="G10" s="76"/>
    </row>
    <row r="11" spans="1:7">
      <c r="A11" s="74"/>
      <c r="B11" s="74" t="s">
        <v>151</v>
      </c>
      <c r="C11" s="74">
        <v>6</v>
      </c>
      <c r="D11" s="75">
        <v>3.99</v>
      </c>
      <c r="E11" s="75">
        <f t="shared" si="0"/>
        <v>23.94</v>
      </c>
      <c r="F11" s="74" t="s">
        <v>118</v>
      </c>
      <c r="G11" s="76"/>
    </row>
    <row r="12" spans="1:7">
      <c r="A12" s="74"/>
      <c r="B12" s="74" t="s">
        <v>152</v>
      </c>
      <c r="C12" s="74">
        <v>2</v>
      </c>
      <c r="D12" s="75">
        <v>1.67</v>
      </c>
      <c r="E12" s="75">
        <f t="shared" si="0"/>
        <v>3.34</v>
      </c>
      <c r="F12" s="74" t="s">
        <v>118</v>
      </c>
      <c r="G12" s="76"/>
    </row>
    <row r="13" spans="1:7">
      <c r="A13" s="74"/>
      <c r="B13" s="74" t="s">
        <v>153</v>
      </c>
      <c r="C13" s="74">
        <v>4</v>
      </c>
      <c r="D13" s="75">
        <v>1.0900000000000001</v>
      </c>
      <c r="E13" s="75">
        <f t="shared" si="0"/>
        <v>4.3600000000000003</v>
      </c>
      <c r="F13" s="74" t="s">
        <v>118</v>
      </c>
      <c r="G13" s="76"/>
    </row>
    <row r="14" spans="1:7">
      <c r="A14" s="74"/>
      <c r="B14" s="74" t="s">
        <v>154</v>
      </c>
      <c r="C14" s="74">
        <v>4</v>
      </c>
      <c r="D14" s="75">
        <f>2*3.33</f>
        <v>6.66</v>
      </c>
      <c r="E14" s="75">
        <f t="shared" si="0"/>
        <v>26.64</v>
      </c>
      <c r="F14" s="74" t="s">
        <v>118</v>
      </c>
      <c r="G14" s="76"/>
    </row>
    <row r="15" spans="1:7">
      <c r="A15" s="74"/>
      <c r="B15" s="74" t="s">
        <v>285</v>
      </c>
      <c r="C15" s="74">
        <v>6</v>
      </c>
      <c r="D15" s="75">
        <v>4.99</v>
      </c>
      <c r="E15" s="75">
        <f t="shared" si="0"/>
        <v>29.94</v>
      </c>
      <c r="F15" s="74" t="s">
        <v>118</v>
      </c>
      <c r="G15" s="76"/>
    </row>
    <row r="16" spans="1:7">
      <c r="A16" s="74"/>
      <c r="B16" s="74" t="s">
        <v>286</v>
      </c>
      <c r="C16" s="74">
        <v>8</v>
      </c>
      <c r="D16" s="75">
        <v>1.08</v>
      </c>
      <c r="E16" s="75">
        <f t="shared" si="0"/>
        <v>8.64</v>
      </c>
      <c r="F16" s="74" t="s">
        <v>118</v>
      </c>
      <c r="G16" s="76"/>
    </row>
    <row r="17" spans="1:7">
      <c r="A17" s="74"/>
      <c r="B17" s="74" t="s">
        <v>155</v>
      </c>
      <c r="C17" s="74">
        <v>3</v>
      </c>
      <c r="D17" s="75">
        <v>2.79</v>
      </c>
      <c r="E17" s="75">
        <f t="shared" si="0"/>
        <v>8.370000000000001</v>
      </c>
      <c r="F17" s="74" t="s">
        <v>118</v>
      </c>
      <c r="G17" s="76"/>
    </row>
    <row r="18" spans="1:7">
      <c r="A18" s="74"/>
      <c r="B18" s="74" t="s">
        <v>156</v>
      </c>
      <c r="C18" s="74">
        <v>1</v>
      </c>
      <c r="D18" s="75">
        <v>4.29</v>
      </c>
      <c r="E18" s="75">
        <f t="shared" si="0"/>
        <v>4.29</v>
      </c>
      <c r="F18" s="74" t="s">
        <v>118</v>
      </c>
      <c r="G18" s="76"/>
    </row>
    <row r="19" spans="1:7">
      <c r="A19" s="74"/>
      <c r="B19" s="74" t="s">
        <v>157</v>
      </c>
      <c r="C19" s="74">
        <v>1</v>
      </c>
      <c r="D19" s="75">
        <v>12.69</v>
      </c>
      <c r="E19" s="75">
        <f t="shared" si="0"/>
        <v>12.69</v>
      </c>
      <c r="F19" s="74" t="s">
        <v>118</v>
      </c>
      <c r="G19" s="76"/>
    </row>
    <row r="20" spans="1:7">
      <c r="A20" s="74"/>
      <c r="B20" s="74" t="s">
        <v>158</v>
      </c>
      <c r="C20" s="74">
        <v>4</v>
      </c>
      <c r="D20" s="75">
        <v>2.79</v>
      </c>
      <c r="E20" s="75">
        <f t="shared" si="0"/>
        <v>11.16</v>
      </c>
      <c r="F20" s="74" t="s">
        <v>118</v>
      </c>
      <c r="G20" s="76"/>
    </row>
    <row r="21" spans="1:7">
      <c r="A21" s="74"/>
      <c r="B21" s="74" t="s">
        <v>105</v>
      </c>
      <c r="C21" s="74">
        <v>2</v>
      </c>
      <c r="D21" s="75">
        <v>2.19</v>
      </c>
      <c r="E21" s="75">
        <f t="shared" si="0"/>
        <v>4.38</v>
      </c>
      <c r="F21" s="74" t="s">
        <v>118</v>
      </c>
      <c r="G21" s="76"/>
    </row>
    <row r="22" spans="1:7">
      <c r="A22" s="74"/>
      <c r="B22" s="74" t="s">
        <v>159</v>
      </c>
      <c r="C22" s="74">
        <v>2</v>
      </c>
      <c r="D22" s="75">
        <v>2.59</v>
      </c>
      <c r="E22" s="75">
        <f t="shared" si="0"/>
        <v>5.18</v>
      </c>
      <c r="F22" s="74" t="s">
        <v>118</v>
      </c>
      <c r="G22" s="76"/>
    </row>
    <row r="23" spans="1:7">
      <c r="A23" s="74"/>
      <c r="B23" s="74" t="s">
        <v>160</v>
      </c>
      <c r="C23" s="74">
        <v>1</v>
      </c>
      <c r="D23" s="75">
        <v>2.59</v>
      </c>
      <c r="E23" s="75">
        <f t="shared" si="0"/>
        <v>2.59</v>
      </c>
      <c r="F23" s="74" t="s">
        <v>118</v>
      </c>
      <c r="G23" s="76"/>
    </row>
    <row r="24" spans="1:7" ht="15.75" thickBot="1">
      <c r="A24" s="77"/>
      <c r="B24" s="77" t="s">
        <v>161</v>
      </c>
      <c r="C24" s="77">
        <v>2</v>
      </c>
      <c r="D24" s="78">
        <v>3.69</v>
      </c>
      <c r="E24" s="78">
        <f t="shared" si="0"/>
        <v>7.38</v>
      </c>
      <c r="F24" s="77" t="s">
        <v>118</v>
      </c>
      <c r="G24" s="76"/>
    </row>
    <row r="25" spans="1:7" ht="15.75" thickTop="1">
      <c r="A25" s="79"/>
      <c r="B25" s="79"/>
      <c r="C25" s="79"/>
      <c r="D25" s="80" t="s">
        <v>176</v>
      </c>
      <c r="E25" s="80">
        <f>SUM(E4:E24)</f>
        <v>287.16000000000003</v>
      </c>
      <c r="F25" s="79"/>
      <c r="G25" s="33"/>
    </row>
    <row r="26" spans="1:7" ht="15.75" thickBot="1">
      <c r="A26" s="17" t="s">
        <v>162</v>
      </c>
      <c r="B26" s="17" t="s">
        <v>163</v>
      </c>
      <c r="C26" s="17">
        <v>50</v>
      </c>
      <c r="D26" s="25">
        <v>35</v>
      </c>
      <c r="E26" s="25">
        <f>D26*C26</f>
        <v>1750</v>
      </c>
      <c r="F26" s="17"/>
      <c r="G26" s="41"/>
    </row>
    <row r="27" spans="1:7" ht="15.75" thickTop="1">
      <c r="A27" s="18"/>
      <c r="B27" s="18"/>
      <c r="C27" s="18"/>
      <c r="D27" s="29" t="s">
        <v>176</v>
      </c>
      <c r="E27" s="29">
        <f>SUM(E26)</f>
        <v>1750</v>
      </c>
      <c r="F27" s="18"/>
      <c r="G27" s="42"/>
    </row>
    <row r="28" spans="1:7" ht="15.75" thickBot="1">
      <c r="A28" s="19" t="s">
        <v>164</v>
      </c>
      <c r="B28" s="19" t="s">
        <v>165</v>
      </c>
      <c r="C28" s="19">
        <v>1</v>
      </c>
      <c r="D28" s="26">
        <v>45</v>
      </c>
      <c r="E28" s="26">
        <f>PRODUCT(C28:D28)</f>
        <v>45</v>
      </c>
      <c r="F28" s="19"/>
      <c r="G28" s="43"/>
    </row>
    <row r="29" spans="1:7" ht="15.75" thickTop="1">
      <c r="A29" s="21"/>
      <c r="B29" s="21"/>
      <c r="C29" s="21"/>
      <c r="D29" s="24" t="s">
        <v>176</v>
      </c>
      <c r="E29" s="24">
        <f>SUM(E28)</f>
        <v>45</v>
      </c>
      <c r="F29" s="21"/>
      <c r="G29" s="44"/>
    </row>
    <row r="30" spans="1:7">
      <c r="A30" s="20" t="s">
        <v>166</v>
      </c>
      <c r="B30" s="20" t="s">
        <v>288</v>
      </c>
      <c r="C30" s="20">
        <v>1</v>
      </c>
      <c r="D30" s="27">
        <v>1.99</v>
      </c>
      <c r="E30" s="27">
        <f>1.08*PRODUCT(C30:D30)</f>
        <v>2.1492</v>
      </c>
      <c r="F30" s="20"/>
      <c r="G30" s="45"/>
    </row>
    <row r="31" spans="1:7">
      <c r="A31" s="20"/>
      <c r="B31" s="20" t="s">
        <v>289</v>
      </c>
      <c r="C31" s="20">
        <v>4</v>
      </c>
      <c r="D31" s="27">
        <v>2.99</v>
      </c>
      <c r="E31" s="27">
        <f t="shared" ref="E31:E38" si="1">1.08*PRODUCT(C31:D31)</f>
        <v>12.916800000000002</v>
      </c>
      <c r="F31" s="20"/>
      <c r="G31" s="45"/>
    </row>
    <row r="32" spans="1:7">
      <c r="A32" s="20"/>
      <c r="B32" s="20" t="s">
        <v>290</v>
      </c>
      <c r="C32" s="20">
        <v>4</v>
      </c>
      <c r="D32" s="27">
        <v>2.89</v>
      </c>
      <c r="E32" s="27">
        <f t="shared" si="1"/>
        <v>12.484800000000002</v>
      </c>
      <c r="F32" s="20"/>
      <c r="G32" s="45"/>
    </row>
    <row r="33" spans="1:7">
      <c r="A33" s="20"/>
      <c r="B33" s="20" t="s">
        <v>291</v>
      </c>
      <c r="C33" s="20">
        <v>3</v>
      </c>
      <c r="D33" s="27">
        <v>1.5</v>
      </c>
      <c r="E33" s="27">
        <f t="shared" si="1"/>
        <v>4.8600000000000003</v>
      </c>
      <c r="F33" s="20"/>
      <c r="G33" s="45"/>
    </row>
    <row r="34" spans="1:7">
      <c r="A34" s="20"/>
      <c r="B34" s="20" t="s">
        <v>292</v>
      </c>
      <c r="C34" s="20">
        <v>2</v>
      </c>
      <c r="D34" s="27">
        <v>2.99</v>
      </c>
      <c r="E34" s="27">
        <f t="shared" si="1"/>
        <v>6.458400000000001</v>
      </c>
      <c r="F34" s="20"/>
      <c r="G34" s="45"/>
    </row>
    <row r="35" spans="1:7">
      <c r="A35" s="20"/>
      <c r="B35" s="20" t="s">
        <v>293</v>
      </c>
      <c r="C35" s="20">
        <v>2</v>
      </c>
      <c r="D35" s="27">
        <v>1.5</v>
      </c>
      <c r="E35" s="27">
        <f t="shared" si="1"/>
        <v>3.24</v>
      </c>
      <c r="F35" s="20"/>
      <c r="G35" s="45"/>
    </row>
    <row r="36" spans="1:7">
      <c r="A36" s="20"/>
      <c r="B36" s="20" t="s">
        <v>294</v>
      </c>
      <c r="C36" s="20">
        <v>1</v>
      </c>
      <c r="D36" s="27">
        <v>2.5</v>
      </c>
      <c r="E36" s="27">
        <f t="shared" si="1"/>
        <v>2.7</v>
      </c>
      <c r="F36" s="20"/>
      <c r="G36" s="45"/>
    </row>
    <row r="37" spans="1:7">
      <c r="A37" s="20"/>
      <c r="B37" s="20" t="s">
        <v>295</v>
      </c>
      <c r="C37" s="20">
        <v>4</v>
      </c>
      <c r="D37" s="27">
        <v>1.99</v>
      </c>
      <c r="E37" s="27">
        <f t="shared" si="1"/>
        <v>8.5968</v>
      </c>
      <c r="F37" s="20"/>
      <c r="G37" s="45"/>
    </row>
    <row r="38" spans="1:7" ht="15.75" thickBot="1">
      <c r="A38" s="20"/>
      <c r="B38" s="20" t="s">
        <v>256</v>
      </c>
      <c r="C38" s="20">
        <v>4</v>
      </c>
      <c r="D38" s="390">
        <v>3.89</v>
      </c>
      <c r="E38" s="390">
        <f t="shared" si="1"/>
        <v>16.8048</v>
      </c>
      <c r="F38" s="20"/>
      <c r="G38" s="45"/>
    </row>
    <row r="39" spans="1:7" ht="15.75" thickTop="1">
      <c r="A39" s="20"/>
      <c r="B39" s="20"/>
      <c r="C39" s="20"/>
      <c r="D39" s="389" t="s">
        <v>21</v>
      </c>
      <c r="E39" s="389">
        <f>SUM(E30:E38)</f>
        <v>70.210800000000006</v>
      </c>
      <c r="F39" s="20"/>
      <c r="G39" s="45"/>
    </row>
    <row r="40" spans="1:7" ht="15.75" thickBot="1">
      <c r="A40" s="81" t="s">
        <v>162</v>
      </c>
      <c r="B40" s="81" t="s">
        <v>296</v>
      </c>
      <c r="C40" s="81">
        <v>3</v>
      </c>
      <c r="D40" s="28">
        <v>35</v>
      </c>
      <c r="E40" s="28">
        <f>D40*C40</f>
        <v>105</v>
      </c>
      <c r="F40" s="81"/>
      <c r="G40" s="82"/>
    </row>
    <row r="41" spans="1:7" ht="15.75" thickTop="1">
      <c r="A41" s="16"/>
      <c r="B41" s="16"/>
      <c r="C41" s="16"/>
      <c r="D41" s="24" t="s">
        <v>21</v>
      </c>
      <c r="E41" s="24">
        <f>SUM(E40)</f>
        <v>105</v>
      </c>
      <c r="F41" s="30"/>
      <c r="G41" s="30"/>
    </row>
    <row r="42" spans="1:7" ht="18.75">
      <c r="A42" s="9"/>
      <c r="B42" s="4"/>
      <c r="C42" s="4"/>
      <c r="D42" s="12"/>
      <c r="E42" s="23"/>
      <c r="F42" s="4"/>
      <c r="G42" s="46"/>
    </row>
    <row r="43" spans="1:7" ht="31.5">
      <c r="A43" s="4"/>
      <c r="B43" s="4"/>
      <c r="C43" s="4"/>
      <c r="D43" s="35" t="s">
        <v>172</v>
      </c>
      <c r="E43" s="47">
        <f>SUM(E41,E39,E29)</f>
        <v>220.21080000000001</v>
      </c>
      <c r="F43" s="4"/>
      <c r="G43" s="46"/>
    </row>
    <row r="44" spans="1:7" ht="15.75">
      <c r="A44" s="4"/>
      <c r="B44" s="4"/>
      <c r="C44" s="4"/>
      <c r="D44" s="37" t="s">
        <v>173</v>
      </c>
      <c r="E44" s="22">
        <f>SUM(E27,E25)</f>
        <v>2037.16</v>
      </c>
      <c r="F44" s="4"/>
      <c r="G44" s="46"/>
    </row>
    <row r="45" spans="1:7" ht="18.75">
      <c r="A45" s="4"/>
      <c r="B45" s="4"/>
      <c r="C45" s="4"/>
      <c r="D45" s="12" t="s">
        <v>171</v>
      </c>
      <c r="E45" s="48">
        <f>E43+E44</f>
        <v>2257.3708000000001</v>
      </c>
      <c r="F45" s="4"/>
      <c r="G45" s="4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M19"/>
  <sheetViews>
    <sheetView workbookViewId="0">
      <selection activeCell="E18" sqref="E18"/>
    </sheetView>
  </sheetViews>
  <sheetFormatPr defaultColWidth="8.85546875" defaultRowHeight="15"/>
  <cols>
    <col min="1" max="1" width="31.28515625" customWidth="1"/>
    <col min="2" max="2" width="52.28515625" customWidth="1"/>
    <col min="3" max="3" width="10.28515625" customWidth="1"/>
    <col min="4" max="4" width="24.85546875" customWidth="1"/>
    <col min="5" max="5" width="14.5703125" customWidth="1"/>
    <col min="6" max="6" width="23.42578125" customWidth="1"/>
    <col min="7" max="7" width="256" customWidth="1"/>
    <col min="257" max="257" width="31.28515625" customWidth="1"/>
    <col min="258" max="258" width="52.28515625" customWidth="1"/>
    <col min="259" max="259" width="10.28515625" customWidth="1"/>
    <col min="260" max="260" width="14.85546875" customWidth="1"/>
    <col min="261" max="261" width="12.5703125" customWidth="1"/>
    <col min="262" max="262" width="23.42578125" customWidth="1"/>
    <col min="263" max="263" width="256" customWidth="1"/>
    <col min="513" max="513" width="31.28515625" customWidth="1"/>
    <col min="514" max="514" width="52.28515625" customWidth="1"/>
    <col min="515" max="515" width="10.28515625" customWidth="1"/>
    <col min="516" max="516" width="14.85546875" customWidth="1"/>
    <col min="517" max="517" width="12.5703125" customWidth="1"/>
    <col min="518" max="518" width="23.42578125" customWidth="1"/>
    <col min="519" max="519" width="256" customWidth="1"/>
    <col min="769" max="769" width="31.28515625" customWidth="1"/>
    <col min="770" max="770" width="52.28515625" customWidth="1"/>
    <col min="771" max="771" width="10.28515625" customWidth="1"/>
    <col min="772" max="772" width="14.85546875" customWidth="1"/>
    <col min="773" max="773" width="12.5703125" customWidth="1"/>
    <col min="774" max="774" width="23.42578125" customWidth="1"/>
    <col min="775" max="775" width="256" customWidth="1"/>
    <col min="1025" max="1025" width="31.28515625" customWidth="1"/>
    <col min="1026" max="1026" width="52.28515625" customWidth="1"/>
    <col min="1027" max="1027" width="10.28515625" customWidth="1"/>
    <col min="1028" max="1028" width="14.85546875" customWidth="1"/>
    <col min="1029" max="1029" width="12.5703125" customWidth="1"/>
    <col min="1030" max="1030" width="23.42578125" customWidth="1"/>
    <col min="1031" max="1031" width="256" customWidth="1"/>
    <col min="1281" max="1281" width="31.28515625" customWidth="1"/>
    <col min="1282" max="1282" width="52.28515625" customWidth="1"/>
    <col min="1283" max="1283" width="10.28515625" customWidth="1"/>
    <col min="1284" max="1284" width="14.85546875" customWidth="1"/>
    <col min="1285" max="1285" width="12.5703125" customWidth="1"/>
    <col min="1286" max="1286" width="23.42578125" customWidth="1"/>
    <col min="1287" max="1287" width="256" customWidth="1"/>
    <col min="1537" max="1537" width="31.28515625" customWidth="1"/>
    <col min="1538" max="1538" width="52.28515625" customWidth="1"/>
    <col min="1539" max="1539" width="10.28515625" customWidth="1"/>
    <col min="1540" max="1540" width="14.85546875" customWidth="1"/>
    <col min="1541" max="1541" width="12.5703125" customWidth="1"/>
    <col min="1542" max="1542" width="23.42578125" customWidth="1"/>
    <col min="1543" max="1543" width="256" customWidth="1"/>
    <col min="1793" max="1793" width="31.28515625" customWidth="1"/>
    <col min="1794" max="1794" width="52.28515625" customWidth="1"/>
    <col min="1795" max="1795" width="10.28515625" customWidth="1"/>
    <col min="1796" max="1796" width="14.85546875" customWidth="1"/>
    <col min="1797" max="1797" width="12.5703125" customWidth="1"/>
    <col min="1798" max="1798" width="23.42578125" customWidth="1"/>
    <col min="1799" max="1799" width="256" customWidth="1"/>
    <col min="2049" max="2049" width="31.28515625" customWidth="1"/>
    <col min="2050" max="2050" width="52.28515625" customWidth="1"/>
    <col min="2051" max="2051" width="10.28515625" customWidth="1"/>
    <col min="2052" max="2052" width="14.85546875" customWidth="1"/>
    <col min="2053" max="2053" width="12.5703125" customWidth="1"/>
    <col min="2054" max="2054" width="23.42578125" customWidth="1"/>
    <col min="2055" max="2055" width="256" customWidth="1"/>
    <col min="2305" max="2305" width="31.28515625" customWidth="1"/>
    <col min="2306" max="2306" width="52.28515625" customWidth="1"/>
    <col min="2307" max="2307" width="10.28515625" customWidth="1"/>
    <col min="2308" max="2308" width="14.85546875" customWidth="1"/>
    <col min="2309" max="2309" width="12.5703125" customWidth="1"/>
    <col min="2310" max="2310" width="23.42578125" customWidth="1"/>
    <col min="2311" max="2311" width="256" customWidth="1"/>
    <col min="2561" max="2561" width="31.28515625" customWidth="1"/>
    <col min="2562" max="2562" width="52.28515625" customWidth="1"/>
    <col min="2563" max="2563" width="10.28515625" customWidth="1"/>
    <col min="2564" max="2564" width="14.85546875" customWidth="1"/>
    <col min="2565" max="2565" width="12.5703125" customWidth="1"/>
    <col min="2566" max="2566" width="23.42578125" customWidth="1"/>
    <col min="2567" max="2567" width="256" customWidth="1"/>
    <col min="2817" max="2817" width="31.28515625" customWidth="1"/>
    <col min="2818" max="2818" width="52.28515625" customWidth="1"/>
    <col min="2819" max="2819" width="10.28515625" customWidth="1"/>
    <col min="2820" max="2820" width="14.85546875" customWidth="1"/>
    <col min="2821" max="2821" width="12.5703125" customWidth="1"/>
    <col min="2822" max="2822" width="23.42578125" customWidth="1"/>
    <col min="2823" max="2823" width="256" customWidth="1"/>
    <col min="3073" max="3073" width="31.28515625" customWidth="1"/>
    <col min="3074" max="3074" width="52.28515625" customWidth="1"/>
    <col min="3075" max="3075" width="10.28515625" customWidth="1"/>
    <col min="3076" max="3076" width="14.85546875" customWidth="1"/>
    <col min="3077" max="3077" width="12.5703125" customWidth="1"/>
    <col min="3078" max="3078" width="23.42578125" customWidth="1"/>
    <col min="3079" max="3079" width="256" customWidth="1"/>
    <col min="3329" max="3329" width="31.28515625" customWidth="1"/>
    <col min="3330" max="3330" width="52.28515625" customWidth="1"/>
    <col min="3331" max="3331" width="10.28515625" customWidth="1"/>
    <col min="3332" max="3332" width="14.85546875" customWidth="1"/>
    <col min="3333" max="3333" width="12.5703125" customWidth="1"/>
    <col min="3334" max="3334" width="23.42578125" customWidth="1"/>
    <col min="3335" max="3335" width="256" customWidth="1"/>
    <col min="3585" max="3585" width="31.28515625" customWidth="1"/>
    <col min="3586" max="3586" width="52.28515625" customWidth="1"/>
    <col min="3587" max="3587" width="10.28515625" customWidth="1"/>
    <col min="3588" max="3588" width="14.85546875" customWidth="1"/>
    <col min="3589" max="3589" width="12.5703125" customWidth="1"/>
    <col min="3590" max="3590" width="23.42578125" customWidth="1"/>
    <col min="3591" max="3591" width="256" customWidth="1"/>
    <col min="3841" max="3841" width="31.28515625" customWidth="1"/>
    <col min="3842" max="3842" width="52.28515625" customWidth="1"/>
    <col min="3843" max="3843" width="10.28515625" customWidth="1"/>
    <col min="3844" max="3844" width="14.85546875" customWidth="1"/>
    <col min="3845" max="3845" width="12.5703125" customWidth="1"/>
    <col min="3846" max="3846" width="23.42578125" customWidth="1"/>
    <col min="3847" max="3847" width="256" customWidth="1"/>
    <col min="4097" max="4097" width="31.28515625" customWidth="1"/>
    <col min="4098" max="4098" width="52.28515625" customWidth="1"/>
    <col min="4099" max="4099" width="10.28515625" customWidth="1"/>
    <col min="4100" max="4100" width="14.85546875" customWidth="1"/>
    <col min="4101" max="4101" width="12.5703125" customWidth="1"/>
    <col min="4102" max="4102" width="23.42578125" customWidth="1"/>
    <col min="4103" max="4103" width="256" customWidth="1"/>
    <col min="4353" max="4353" width="31.28515625" customWidth="1"/>
    <col min="4354" max="4354" width="52.28515625" customWidth="1"/>
    <col min="4355" max="4355" width="10.28515625" customWidth="1"/>
    <col min="4356" max="4356" width="14.85546875" customWidth="1"/>
    <col min="4357" max="4357" width="12.5703125" customWidth="1"/>
    <col min="4358" max="4358" width="23.42578125" customWidth="1"/>
    <col min="4359" max="4359" width="256" customWidth="1"/>
    <col min="4609" max="4609" width="31.28515625" customWidth="1"/>
    <col min="4610" max="4610" width="52.28515625" customWidth="1"/>
    <col min="4611" max="4611" width="10.28515625" customWidth="1"/>
    <col min="4612" max="4612" width="14.85546875" customWidth="1"/>
    <col min="4613" max="4613" width="12.5703125" customWidth="1"/>
    <col min="4614" max="4614" width="23.42578125" customWidth="1"/>
    <col min="4615" max="4615" width="256" customWidth="1"/>
    <col min="4865" max="4865" width="31.28515625" customWidth="1"/>
    <col min="4866" max="4866" width="52.28515625" customWidth="1"/>
    <col min="4867" max="4867" width="10.28515625" customWidth="1"/>
    <col min="4868" max="4868" width="14.85546875" customWidth="1"/>
    <col min="4869" max="4869" width="12.5703125" customWidth="1"/>
    <col min="4870" max="4870" width="23.42578125" customWidth="1"/>
    <col min="4871" max="4871" width="256" customWidth="1"/>
    <col min="5121" max="5121" width="31.28515625" customWidth="1"/>
    <col min="5122" max="5122" width="52.28515625" customWidth="1"/>
    <col min="5123" max="5123" width="10.28515625" customWidth="1"/>
    <col min="5124" max="5124" width="14.85546875" customWidth="1"/>
    <col min="5125" max="5125" width="12.5703125" customWidth="1"/>
    <col min="5126" max="5126" width="23.42578125" customWidth="1"/>
    <col min="5127" max="5127" width="256" customWidth="1"/>
    <col min="5377" max="5377" width="31.28515625" customWidth="1"/>
    <col min="5378" max="5378" width="52.28515625" customWidth="1"/>
    <col min="5379" max="5379" width="10.28515625" customWidth="1"/>
    <col min="5380" max="5380" width="14.85546875" customWidth="1"/>
    <col min="5381" max="5381" width="12.5703125" customWidth="1"/>
    <col min="5382" max="5382" width="23.42578125" customWidth="1"/>
    <col min="5383" max="5383" width="256" customWidth="1"/>
    <col min="5633" max="5633" width="31.28515625" customWidth="1"/>
    <col min="5634" max="5634" width="52.28515625" customWidth="1"/>
    <col min="5635" max="5635" width="10.28515625" customWidth="1"/>
    <col min="5636" max="5636" width="14.85546875" customWidth="1"/>
    <col min="5637" max="5637" width="12.5703125" customWidth="1"/>
    <col min="5638" max="5638" width="23.42578125" customWidth="1"/>
    <col min="5639" max="5639" width="256" customWidth="1"/>
    <col min="5889" max="5889" width="31.28515625" customWidth="1"/>
    <col min="5890" max="5890" width="52.28515625" customWidth="1"/>
    <col min="5891" max="5891" width="10.28515625" customWidth="1"/>
    <col min="5892" max="5892" width="14.85546875" customWidth="1"/>
    <col min="5893" max="5893" width="12.5703125" customWidth="1"/>
    <col min="5894" max="5894" width="23.42578125" customWidth="1"/>
    <col min="5895" max="5895" width="256" customWidth="1"/>
    <col min="6145" max="6145" width="31.28515625" customWidth="1"/>
    <col min="6146" max="6146" width="52.28515625" customWidth="1"/>
    <col min="6147" max="6147" width="10.28515625" customWidth="1"/>
    <col min="6148" max="6148" width="14.85546875" customWidth="1"/>
    <col min="6149" max="6149" width="12.5703125" customWidth="1"/>
    <col min="6150" max="6150" width="23.42578125" customWidth="1"/>
    <col min="6151" max="6151" width="256" customWidth="1"/>
    <col min="6401" max="6401" width="31.28515625" customWidth="1"/>
    <col min="6402" max="6402" width="52.28515625" customWidth="1"/>
    <col min="6403" max="6403" width="10.28515625" customWidth="1"/>
    <col min="6404" max="6404" width="14.85546875" customWidth="1"/>
    <col min="6405" max="6405" width="12.5703125" customWidth="1"/>
    <col min="6406" max="6406" width="23.42578125" customWidth="1"/>
    <col min="6407" max="6407" width="256" customWidth="1"/>
    <col min="6657" max="6657" width="31.28515625" customWidth="1"/>
    <col min="6658" max="6658" width="52.28515625" customWidth="1"/>
    <col min="6659" max="6659" width="10.28515625" customWidth="1"/>
    <col min="6660" max="6660" width="14.85546875" customWidth="1"/>
    <col min="6661" max="6661" width="12.5703125" customWidth="1"/>
    <col min="6662" max="6662" width="23.42578125" customWidth="1"/>
    <col min="6663" max="6663" width="256" customWidth="1"/>
    <col min="6913" max="6913" width="31.28515625" customWidth="1"/>
    <col min="6914" max="6914" width="52.28515625" customWidth="1"/>
    <col min="6915" max="6915" width="10.28515625" customWidth="1"/>
    <col min="6916" max="6916" width="14.85546875" customWidth="1"/>
    <col min="6917" max="6917" width="12.5703125" customWidth="1"/>
    <col min="6918" max="6918" width="23.42578125" customWidth="1"/>
    <col min="6919" max="6919" width="256" customWidth="1"/>
    <col min="7169" max="7169" width="31.28515625" customWidth="1"/>
    <col min="7170" max="7170" width="52.28515625" customWidth="1"/>
    <col min="7171" max="7171" width="10.28515625" customWidth="1"/>
    <col min="7172" max="7172" width="14.85546875" customWidth="1"/>
    <col min="7173" max="7173" width="12.5703125" customWidth="1"/>
    <col min="7174" max="7174" width="23.42578125" customWidth="1"/>
    <col min="7175" max="7175" width="256" customWidth="1"/>
    <col min="7425" max="7425" width="31.28515625" customWidth="1"/>
    <col min="7426" max="7426" width="52.28515625" customWidth="1"/>
    <col min="7427" max="7427" width="10.28515625" customWidth="1"/>
    <col min="7428" max="7428" width="14.85546875" customWidth="1"/>
    <col min="7429" max="7429" width="12.5703125" customWidth="1"/>
    <col min="7430" max="7430" width="23.42578125" customWidth="1"/>
    <col min="7431" max="7431" width="256" customWidth="1"/>
    <col min="7681" max="7681" width="31.28515625" customWidth="1"/>
    <col min="7682" max="7682" width="52.28515625" customWidth="1"/>
    <col min="7683" max="7683" width="10.28515625" customWidth="1"/>
    <col min="7684" max="7684" width="14.85546875" customWidth="1"/>
    <col min="7685" max="7685" width="12.5703125" customWidth="1"/>
    <col min="7686" max="7686" width="23.42578125" customWidth="1"/>
    <col min="7687" max="7687" width="256" customWidth="1"/>
    <col min="7937" max="7937" width="31.28515625" customWidth="1"/>
    <col min="7938" max="7938" width="52.28515625" customWidth="1"/>
    <col min="7939" max="7939" width="10.28515625" customWidth="1"/>
    <col min="7940" max="7940" width="14.85546875" customWidth="1"/>
    <col min="7941" max="7941" width="12.5703125" customWidth="1"/>
    <col min="7942" max="7942" width="23.42578125" customWidth="1"/>
    <col min="7943" max="7943" width="256" customWidth="1"/>
    <col min="8193" max="8193" width="31.28515625" customWidth="1"/>
    <col min="8194" max="8194" width="52.28515625" customWidth="1"/>
    <col min="8195" max="8195" width="10.28515625" customWidth="1"/>
    <col min="8196" max="8196" width="14.85546875" customWidth="1"/>
    <col min="8197" max="8197" width="12.5703125" customWidth="1"/>
    <col min="8198" max="8198" width="23.42578125" customWidth="1"/>
    <col min="8199" max="8199" width="256" customWidth="1"/>
    <col min="8449" max="8449" width="31.28515625" customWidth="1"/>
    <col min="8450" max="8450" width="52.28515625" customWidth="1"/>
    <col min="8451" max="8451" width="10.28515625" customWidth="1"/>
    <col min="8452" max="8452" width="14.85546875" customWidth="1"/>
    <col min="8453" max="8453" width="12.5703125" customWidth="1"/>
    <col min="8454" max="8454" width="23.42578125" customWidth="1"/>
    <col min="8455" max="8455" width="256" customWidth="1"/>
    <col min="8705" max="8705" width="31.28515625" customWidth="1"/>
    <col min="8706" max="8706" width="52.28515625" customWidth="1"/>
    <col min="8707" max="8707" width="10.28515625" customWidth="1"/>
    <col min="8708" max="8708" width="14.85546875" customWidth="1"/>
    <col min="8709" max="8709" width="12.5703125" customWidth="1"/>
    <col min="8710" max="8710" width="23.42578125" customWidth="1"/>
    <col min="8711" max="8711" width="256" customWidth="1"/>
    <col min="8961" max="8961" width="31.28515625" customWidth="1"/>
    <col min="8962" max="8962" width="52.28515625" customWidth="1"/>
    <col min="8963" max="8963" width="10.28515625" customWidth="1"/>
    <col min="8964" max="8964" width="14.85546875" customWidth="1"/>
    <col min="8965" max="8965" width="12.5703125" customWidth="1"/>
    <col min="8966" max="8966" width="23.42578125" customWidth="1"/>
    <col min="8967" max="8967" width="256" customWidth="1"/>
    <col min="9217" max="9217" width="31.28515625" customWidth="1"/>
    <col min="9218" max="9218" width="52.28515625" customWidth="1"/>
    <col min="9219" max="9219" width="10.28515625" customWidth="1"/>
    <col min="9220" max="9220" width="14.85546875" customWidth="1"/>
    <col min="9221" max="9221" width="12.5703125" customWidth="1"/>
    <col min="9222" max="9222" width="23.42578125" customWidth="1"/>
    <col min="9223" max="9223" width="256" customWidth="1"/>
    <col min="9473" max="9473" width="31.28515625" customWidth="1"/>
    <col min="9474" max="9474" width="52.28515625" customWidth="1"/>
    <col min="9475" max="9475" width="10.28515625" customWidth="1"/>
    <col min="9476" max="9476" width="14.85546875" customWidth="1"/>
    <col min="9477" max="9477" width="12.5703125" customWidth="1"/>
    <col min="9478" max="9478" width="23.42578125" customWidth="1"/>
    <col min="9479" max="9479" width="256" customWidth="1"/>
    <col min="9729" max="9729" width="31.28515625" customWidth="1"/>
    <col min="9730" max="9730" width="52.28515625" customWidth="1"/>
    <col min="9731" max="9731" width="10.28515625" customWidth="1"/>
    <col min="9732" max="9732" width="14.85546875" customWidth="1"/>
    <col min="9733" max="9733" width="12.5703125" customWidth="1"/>
    <col min="9734" max="9734" width="23.42578125" customWidth="1"/>
    <col min="9735" max="9735" width="256" customWidth="1"/>
    <col min="9985" max="9985" width="31.28515625" customWidth="1"/>
    <col min="9986" max="9986" width="52.28515625" customWidth="1"/>
    <col min="9987" max="9987" width="10.28515625" customWidth="1"/>
    <col min="9988" max="9988" width="14.85546875" customWidth="1"/>
    <col min="9989" max="9989" width="12.5703125" customWidth="1"/>
    <col min="9990" max="9990" width="23.42578125" customWidth="1"/>
    <col min="9991" max="9991" width="256" customWidth="1"/>
    <col min="10241" max="10241" width="31.28515625" customWidth="1"/>
    <col min="10242" max="10242" width="52.28515625" customWidth="1"/>
    <col min="10243" max="10243" width="10.28515625" customWidth="1"/>
    <col min="10244" max="10244" width="14.85546875" customWidth="1"/>
    <col min="10245" max="10245" width="12.5703125" customWidth="1"/>
    <col min="10246" max="10246" width="23.42578125" customWidth="1"/>
    <col min="10247" max="10247" width="256" customWidth="1"/>
    <col min="10497" max="10497" width="31.28515625" customWidth="1"/>
    <col min="10498" max="10498" width="52.28515625" customWidth="1"/>
    <col min="10499" max="10499" width="10.28515625" customWidth="1"/>
    <col min="10500" max="10500" width="14.85546875" customWidth="1"/>
    <col min="10501" max="10501" width="12.5703125" customWidth="1"/>
    <col min="10502" max="10502" width="23.42578125" customWidth="1"/>
    <col min="10503" max="10503" width="256" customWidth="1"/>
    <col min="10753" max="10753" width="31.28515625" customWidth="1"/>
    <col min="10754" max="10754" width="52.28515625" customWidth="1"/>
    <col min="10755" max="10755" width="10.28515625" customWidth="1"/>
    <col min="10756" max="10756" width="14.85546875" customWidth="1"/>
    <col min="10757" max="10757" width="12.5703125" customWidth="1"/>
    <col min="10758" max="10758" width="23.42578125" customWidth="1"/>
    <col min="10759" max="10759" width="256" customWidth="1"/>
    <col min="11009" max="11009" width="31.28515625" customWidth="1"/>
    <col min="11010" max="11010" width="52.28515625" customWidth="1"/>
    <col min="11011" max="11011" width="10.28515625" customWidth="1"/>
    <col min="11012" max="11012" width="14.85546875" customWidth="1"/>
    <col min="11013" max="11013" width="12.5703125" customWidth="1"/>
    <col min="11014" max="11014" width="23.42578125" customWidth="1"/>
    <col min="11015" max="11015" width="256" customWidth="1"/>
    <col min="11265" max="11265" width="31.28515625" customWidth="1"/>
    <col min="11266" max="11266" width="52.28515625" customWidth="1"/>
    <col min="11267" max="11267" width="10.28515625" customWidth="1"/>
    <col min="11268" max="11268" width="14.85546875" customWidth="1"/>
    <col min="11269" max="11269" width="12.5703125" customWidth="1"/>
    <col min="11270" max="11270" width="23.42578125" customWidth="1"/>
    <col min="11271" max="11271" width="256" customWidth="1"/>
    <col min="11521" max="11521" width="31.28515625" customWidth="1"/>
    <col min="11522" max="11522" width="52.28515625" customWidth="1"/>
    <col min="11523" max="11523" width="10.28515625" customWidth="1"/>
    <col min="11524" max="11524" width="14.85546875" customWidth="1"/>
    <col min="11525" max="11525" width="12.5703125" customWidth="1"/>
    <col min="11526" max="11526" width="23.42578125" customWidth="1"/>
    <col min="11527" max="11527" width="256" customWidth="1"/>
    <col min="11777" max="11777" width="31.28515625" customWidth="1"/>
    <col min="11778" max="11778" width="52.28515625" customWidth="1"/>
    <col min="11779" max="11779" width="10.28515625" customWidth="1"/>
    <col min="11780" max="11780" width="14.85546875" customWidth="1"/>
    <col min="11781" max="11781" width="12.5703125" customWidth="1"/>
    <col min="11782" max="11782" width="23.42578125" customWidth="1"/>
    <col min="11783" max="11783" width="256" customWidth="1"/>
    <col min="12033" max="12033" width="31.28515625" customWidth="1"/>
    <col min="12034" max="12034" width="52.28515625" customWidth="1"/>
    <col min="12035" max="12035" width="10.28515625" customWidth="1"/>
    <col min="12036" max="12036" width="14.85546875" customWidth="1"/>
    <col min="12037" max="12037" width="12.5703125" customWidth="1"/>
    <col min="12038" max="12038" width="23.42578125" customWidth="1"/>
    <col min="12039" max="12039" width="256" customWidth="1"/>
    <col min="12289" max="12289" width="31.28515625" customWidth="1"/>
    <col min="12290" max="12290" width="52.28515625" customWidth="1"/>
    <col min="12291" max="12291" width="10.28515625" customWidth="1"/>
    <col min="12292" max="12292" width="14.85546875" customWidth="1"/>
    <col min="12293" max="12293" width="12.5703125" customWidth="1"/>
    <col min="12294" max="12294" width="23.42578125" customWidth="1"/>
    <col min="12295" max="12295" width="256" customWidth="1"/>
    <col min="12545" max="12545" width="31.28515625" customWidth="1"/>
    <col min="12546" max="12546" width="52.28515625" customWidth="1"/>
    <col min="12547" max="12547" width="10.28515625" customWidth="1"/>
    <col min="12548" max="12548" width="14.85546875" customWidth="1"/>
    <col min="12549" max="12549" width="12.5703125" customWidth="1"/>
    <col min="12550" max="12550" width="23.42578125" customWidth="1"/>
    <col min="12551" max="12551" width="256" customWidth="1"/>
    <col min="12801" max="12801" width="31.28515625" customWidth="1"/>
    <col min="12802" max="12802" width="52.28515625" customWidth="1"/>
    <col min="12803" max="12803" width="10.28515625" customWidth="1"/>
    <col min="12804" max="12804" width="14.85546875" customWidth="1"/>
    <col min="12805" max="12805" width="12.5703125" customWidth="1"/>
    <col min="12806" max="12806" width="23.42578125" customWidth="1"/>
    <col min="12807" max="12807" width="256" customWidth="1"/>
    <col min="13057" max="13057" width="31.28515625" customWidth="1"/>
    <col min="13058" max="13058" width="52.28515625" customWidth="1"/>
    <col min="13059" max="13059" width="10.28515625" customWidth="1"/>
    <col min="13060" max="13060" width="14.85546875" customWidth="1"/>
    <col min="13061" max="13061" width="12.5703125" customWidth="1"/>
    <col min="13062" max="13062" width="23.42578125" customWidth="1"/>
    <col min="13063" max="13063" width="256" customWidth="1"/>
    <col min="13313" max="13313" width="31.28515625" customWidth="1"/>
    <col min="13314" max="13314" width="52.28515625" customWidth="1"/>
    <col min="13315" max="13315" width="10.28515625" customWidth="1"/>
    <col min="13316" max="13316" width="14.85546875" customWidth="1"/>
    <col min="13317" max="13317" width="12.5703125" customWidth="1"/>
    <col min="13318" max="13318" width="23.42578125" customWidth="1"/>
    <col min="13319" max="13319" width="256" customWidth="1"/>
    <col min="13569" max="13569" width="31.28515625" customWidth="1"/>
    <col min="13570" max="13570" width="52.28515625" customWidth="1"/>
    <col min="13571" max="13571" width="10.28515625" customWidth="1"/>
    <col min="13572" max="13572" width="14.85546875" customWidth="1"/>
    <col min="13573" max="13573" width="12.5703125" customWidth="1"/>
    <col min="13574" max="13574" width="23.42578125" customWidth="1"/>
    <col min="13575" max="13575" width="256" customWidth="1"/>
    <col min="13825" max="13825" width="31.28515625" customWidth="1"/>
    <col min="13826" max="13826" width="52.28515625" customWidth="1"/>
    <col min="13827" max="13827" width="10.28515625" customWidth="1"/>
    <col min="13828" max="13828" width="14.85546875" customWidth="1"/>
    <col min="13829" max="13829" width="12.5703125" customWidth="1"/>
    <col min="13830" max="13830" width="23.42578125" customWidth="1"/>
    <col min="13831" max="13831" width="256" customWidth="1"/>
    <col min="14081" max="14081" width="31.28515625" customWidth="1"/>
    <col min="14082" max="14082" width="52.28515625" customWidth="1"/>
    <col min="14083" max="14083" width="10.28515625" customWidth="1"/>
    <col min="14084" max="14084" width="14.85546875" customWidth="1"/>
    <col min="14085" max="14085" width="12.5703125" customWidth="1"/>
    <col min="14086" max="14086" width="23.42578125" customWidth="1"/>
    <col min="14087" max="14087" width="256" customWidth="1"/>
    <col min="14337" max="14337" width="31.28515625" customWidth="1"/>
    <col min="14338" max="14338" width="52.28515625" customWidth="1"/>
    <col min="14339" max="14339" width="10.28515625" customWidth="1"/>
    <col min="14340" max="14340" width="14.85546875" customWidth="1"/>
    <col min="14341" max="14341" width="12.5703125" customWidth="1"/>
    <col min="14342" max="14342" width="23.42578125" customWidth="1"/>
    <col min="14343" max="14343" width="256" customWidth="1"/>
    <col min="14593" max="14593" width="31.28515625" customWidth="1"/>
    <col min="14594" max="14594" width="52.28515625" customWidth="1"/>
    <col min="14595" max="14595" width="10.28515625" customWidth="1"/>
    <col min="14596" max="14596" width="14.85546875" customWidth="1"/>
    <col min="14597" max="14597" width="12.5703125" customWidth="1"/>
    <col min="14598" max="14598" width="23.42578125" customWidth="1"/>
    <col min="14599" max="14599" width="256" customWidth="1"/>
    <col min="14849" max="14849" width="31.28515625" customWidth="1"/>
    <col min="14850" max="14850" width="52.28515625" customWidth="1"/>
    <col min="14851" max="14851" width="10.28515625" customWidth="1"/>
    <col min="14852" max="14852" width="14.85546875" customWidth="1"/>
    <col min="14853" max="14853" width="12.5703125" customWidth="1"/>
    <col min="14854" max="14854" width="23.42578125" customWidth="1"/>
    <col min="14855" max="14855" width="256" customWidth="1"/>
    <col min="15105" max="15105" width="31.28515625" customWidth="1"/>
    <col min="15106" max="15106" width="52.28515625" customWidth="1"/>
    <col min="15107" max="15107" width="10.28515625" customWidth="1"/>
    <col min="15108" max="15108" width="14.85546875" customWidth="1"/>
    <col min="15109" max="15109" width="12.5703125" customWidth="1"/>
    <col min="15110" max="15110" width="23.42578125" customWidth="1"/>
    <col min="15111" max="15111" width="256" customWidth="1"/>
    <col min="15361" max="15361" width="31.28515625" customWidth="1"/>
    <col min="15362" max="15362" width="52.28515625" customWidth="1"/>
    <col min="15363" max="15363" width="10.28515625" customWidth="1"/>
    <col min="15364" max="15364" width="14.85546875" customWidth="1"/>
    <col min="15365" max="15365" width="12.5703125" customWidth="1"/>
    <col min="15366" max="15366" width="23.42578125" customWidth="1"/>
    <col min="15367" max="15367" width="256" customWidth="1"/>
    <col min="15617" max="15617" width="31.28515625" customWidth="1"/>
    <col min="15618" max="15618" width="52.28515625" customWidth="1"/>
    <col min="15619" max="15619" width="10.28515625" customWidth="1"/>
    <col min="15620" max="15620" width="14.85546875" customWidth="1"/>
    <col min="15621" max="15621" width="12.5703125" customWidth="1"/>
    <col min="15622" max="15622" width="23.42578125" customWidth="1"/>
    <col min="15623" max="15623" width="256" customWidth="1"/>
    <col min="15873" max="15873" width="31.28515625" customWidth="1"/>
    <col min="15874" max="15874" width="52.28515625" customWidth="1"/>
    <col min="15875" max="15875" width="10.28515625" customWidth="1"/>
    <col min="15876" max="15876" width="14.85546875" customWidth="1"/>
    <col min="15877" max="15877" width="12.5703125" customWidth="1"/>
    <col min="15878" max="15878" width="23.42578125" customWidth="1"/>
    <col min="15879" max="15879" width="256" customWidth="1"/>
    <col min="16129" max="16129" width="31.28515625" customWidth="1"/>
    <col min="16130" max="16130" width="52.28515625" customWidth="1"/>
    <col min="16131" max="16131" width="10.28515625" customWidth="1"/>
    <col min="16132" max="16132" width="14.85546875" customWidth="1"/>
    <col min="16133" max="16133" width="12.5703125" customWidth="1"/>
    <col min="16134" max="16134" width="23.42578125" customWidth="1"/>
    <col min="16135" max="16135" width="256" customWidth="1"/>
  </cols>
  <sheetData>
    <row r="1" spans="1:65" ht="26.25">
      <c r="A1" s="294" t="s">
        <v>204</v>
      </c>
    </row>
    <row r="3" spans="1:65">
      <c r="A3" s="412" t="s">
        <v>1</v>
      </c>
      <c r="B3" s="412" t="s">
        <v>2</v>
      </c>
      <c r="C3" s="412" t="s">
        <v>3</v>
      </c>
      <c r="D3" s="412" t="s">
        <v>4</v>
      </c>
      <c r="E3" s="413" t="s">
        <v>5</v>
      </c>
      <c r="F3" s="412" t="s">
        <v>6</v>
      </c>
      <c r="G3" s="412" t="s">
        <v>7</v>
      </c>
    </row>
    <row r="4" spans="1:65" s="295" customFormat="1">
      <c r="A4" s="391" t="s">
        <v>206</v>
      </c>
      <c r="B4" s="392" t="s">
        <v>207</v>
      </c>
      <c r="C4" s="392">
        <v>900</v>
      </c>
      <c r="D4" s="393">
        <v>0.19</v>
      </c>
      <c r="E4" s="393">
        <f>C4*D4</f>
        <v>171</v>
      </c>
      <c r="F4" s="392" t="s">
        <v>589</v>
      </c>
      <c r="G4" s="394" t="s">
        <v>599</v>
      </c>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row>
    <row r="5" spans="1:65" s="295" customFormat="1" ht="15" customHeight="1">
      <c r="A5" s="397" t="s">
        <v>208</v>
      </c>
      <c r="B5" s="398" t="s">
        <v>209</v>
      </c>
      <c r="C5" s="395" t="s">
        <v>18</v>
      </c>
      <c r="D5" s="399" t="s">
        <v>18</v>
      </c>
      <c r="E5" s="396">
        <v>140</v>
      </c>
      <c r="F5" s="395" t="s">
        <v>47</v>
      </c>
      <c r="G5" s="400" t="s">
        <v>210</v>
      </c>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row>
    <row r="6" spans="1:65" s="295" customFormat="1">
      <c r="A6" s="401"/>
      <c r="B6" s="398" t="s">
        <v>211</v>
      </c>
      <c r="C6" s="395" t="s">
        <v>18</v>
      </c>
      <c r="D6" s="399" t="s">
        <v>18</v>
      </c>
      <c r="E6" s="399">
        <v>20</v>
      </c>
      <c r="F6" s="402"/>
      <c r="G6" s="400"/>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row>
    <row r="7" spans="1:65">
      <c r="A7" s="401"/>
      <c r="B7" s="398" t="s">
        <v>212</v>
      </c>
      <c r="C7" s="395" t="s">
        <v>18</v>
      </c>
      <c r="D7" s="399" t="s">
        <v>18</v>
      </c>
      <c r="E7" s="399">
        <v>20</v>
      </c>
      <c r="F7" s="402"/>
      <c r="G7" s="400"/>
    </row>
    <row r="8" spans="1:65">
      <c r="A8" s="401"/>
      <c r="B8" s="395" t="s">
        <v>213</v>
      </c>
      <c r="C8" s="395" t="s">
        <v>18</v>
      </c>
      <c r="D8" s="399" t="s">
        <v>18</v>
      </c>
      <c r="E8" s="399">
        <v>50</v>
      </c>
      <c r="F8" s="402"/>
      <c r="G8" s="400"/>
    </row>
    <row r="9" spans="1:65" ht="15.75" thickBot="1">
      <c r="A9" s="401"/>
      <c r="B9" s="395" t="s">
        <v>43</v>
      </c>
      <c r="C9" s="395" t="s">
        <v>18</v>
      </c>
      <c r="D9" s="414" t="s">
        <v>18</v>
      </c>
      <c r="E9" s="414">
        <v>15</v>
      </c>
      <c r="F9" s="402"/>
      <c r="G9" s="400"/>
    </row>
    <row r="10" spans="1:65" ht="15.75" thickTop="1">
      <c r="A10" s="403"/>
      <c r="B10" s="404"/>
      <c r="C10" s="404"/>
      <c r="D10" s="405" t="s">
        <v>21</v>
      </c>
      <c r="E10" s="405">
        <f>SUM(E4:E9)</f>
        <v>416</v>
      </c>
      <c r="F10" s="404"/>
      <c r="G10" s="406"/>
    </row>
    <row r="11" spans="1:65" ht="30">
      <c r="A11" s="407" t="s">
        <v>214</v>
      </c>
      <c r="B11" s="408" t="s">
        <v>215</v>
      </c>
      <c r="C11" s="408">
        <v>1</v>
      </c>
      <c r="D11" s="409">
        <v>10</v>
      </c>
      <c r="E11" s="409">
        <v>10</v>
      </c>
      <c r="F11" s="408" t="s">
        <v>47</v>
      </c>
      <c r="G11" s="410" t="s">
        <v>216</v>
      </c>
    </row>
    <row r="12" spans="1:65">
      <c r="A12" s="407" t="s">
        <v>590</v>
      </c>
      <c r="B12" s="408" t="s">
        <v>591</v>
      </c>
      <c r="C12" s="408">
        <v>3</v>
      </c>
      <c r="D12" s="411">
        <v>45</v>
      </c>
      <c r="E12" s="411">
        <f>SUM(C12*D12)</f>
        <v>135</v>
      </c>
      <c r="F12" s="408" t="s">
        <v>217</v>
      </c>
      <c r="G12" s="410" t="s">
        <v>592</v>
      </c>
    </row>
    <row r="13" spans="1:65">
      <c r="A13" s="407" t="s">
        <v>593</v>
      </c>
      <c r="B13" s="408" t="s">
        <v>594</v>
      </c>
      <c r="C13" s="408">
        <v>4</v>
      </c>
      <c r="D13" s="411">
        <v>0.99</v>
      </c>
      <c r="E13" s="411">
        <f>C13*D13</f>
        <v>3.96</v>
      </c>
      <c r="F13" s="408" t="s">
        <v>595</v>
      </c>
      <c r="G13" s="410" t="s">
        <v>596</v>
      </c>
    </row>
    <row r="14" spans="1:65" ht="15.75" thickBot="1">
      <c r="A14" s="391" t="s">
        <v>597</v>
      </c>
      <c r="B14" s="392" t="s">
        <v>598</v>
      </c>
      <c r="C14" s="392">
        <v>60</v>
      </c>
      <c r="D14" s="418">
        <v>0.1</v>
      </c>
      <c r="E14" s="418">
        <f>C14*D14</f>
        <v>6</v>
      </c>
      <c r="F14" s="392" t="s">
        <v>168</v>
      </c>
      <c r="G14" s="394" t="s">
        <v>598</v>
      </c>
    </row>
    <row r="15" spans="1:65" ht="15.75" thickTop="1">
      <c r="A15" s="415"/>
      <c r="B15" s="415"/>
      <c r="C15" s="415"/>
      <c r="D15" s="416" t="s">
        <v>12</v>
      </c>
      <c r="E15" s="416">
        <f>SUM(E10:E14)</f>
        <v>570.96</v>
      </c>
      <c r="F15" s="415"/>
      <c r="G15" s="417"/>
    </row>
    <row r="17" spans="4:5" ht="18.75">
      <c r="D17" s="150" t="s">
        <v>391</v>
      </c>
      <c r="E17" s="153">
        <f>E15</f>
        <v>570.96</v>
      </c>
    </row>
    <row r="18" spans="4:5" ht="18.75">
      <c r="D18" s="225" t="s">
        <v>392</v>
      </c>
      <c r="E18" s="226">
        <v>0</v>
      </c>
    </row>
    <row r="19" spans="4:5" ht="18.75">
      <c r="D19" s="12" t="s">
        <v>393</v>
      </c>
      <c r="E19" s="48">
        <f>E17+E18</f>
        <v>570.96</v>
      </c>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dimension ref="A1:G6"/>
  <sheetViews>
    <sheetView workbookViewId="0">
      <selection activeCell="B8" sqref="B8"/>
    </sheetView>
  </sheetViews>
  <sheetFormatPr defaultColWidth="8.85546875" defaultRowHeight="15"/>
  <cols>
    <col min="1" max="1" width="28.42578125" customWidth="1"/>
    <col min="2" max="2" width="20.28515625" customWidth="1"/>
    <col min="3" max="3" width="18.28515625" customWidth="1"/>
    <col min="4" max="4" width="20.28515625" customWidth="1"/>
    <col min="5" max="5" width="17.7109375" customWidth="1"/>
    <col min="6" max="6" width="28" customWidth="1"/>
    <col min="7" max="7" width="54.140625" customWidth="1"/>
  </cols>
  <sheetData>
    <row r="1" spans="1:7" ht="26.25">
      <c r="A1" s="1" t="s">
        <v>600</v>
      </c>
    </row>
    <row r="3" spans="1:7">
      <c r="A3" s="13" t="s">
        <v>1</v>
      </c>
      <c r="B3" s="13" t="s">
        <v>2</v>
      </c>
      <c r="C3" s="13" t="s">
        <v>3</v>
      </c>
      <c r="D3" s="13" t="s">
        <v>4</v>
      </c>
      <c r="E3" s="14" t="s">
        <v>5</v>
      </c>
      <c r="F3" s="13" t="s">
        <v>6</v>
      </c>
      <c r="G3" s="15" t="s">
        <v>175</v>
      </c>
    </row>
    <row r="4" spans="1:7" ht="30.75" thickBot="1">
      <c r="A4" s="49" t="s">
        <v>167</v>
      </c>
      <c r="B4" s="50" t="s">
        <v>69</v>
      </c>
      <c r="C4" s="50">
        <v>200</v>
      </c>
      <c r="D4" s="51">
        <v>0.11</v>
      </c>
      <c r="E4" s="51">
        <v>22</v>
      </c>
      <c r="F4" s="52" t="s">
        <v>168</v>
      </c>
      <c r="G4" s="53" t="s">
        <v>169</v>
      </c>
    </row>
    <row r="5" spans="1:7" ht="15.75" thickTop="1">
      <c r="A5" s="54"/>
      <c r="B5" s="54"/>
      <c r="C5" s="54"/>
      <c r="D5" s="55" t="s">
        <v>176</v>
      </c>
      <c r="E5" s="55">
        <v>22</v>
      </c>
      <c r="F5" s="54"/>
      <c r="G5" s="54"/>
    </row>
    <row r="6" spans="1:7" ht="18.75">
      <c r="D6" s="12" t="s">
        <v>171</v>
      </c>
      <c r="E6" s="48">
        <v>22</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dimension ref="A1:G21"/>
  <sheetViews>
    <sheetView workbookViewId="0">
      <selection activeCell="E20" sqref="E20"/>
    </sheetView>
  </sheetViews>
  <sheetFormatPr defaultRowHeight="15"/>
  <cols>
    <col min="1" max="1" width="29.28515625" customWidth="1"/>
    <col min="2" max="2" width="40.42578125" customWidth="1"/>
    <col min="3" max="3" width="15.140625" customWidth="1"/>
    <col min="4" max="4" width="24.7109375" customWidth="1"/>
    <col min="5" max="5" width="17.7109375" customWidth="1"/>
    <col min="6" max="6" width="25.7109375" customWidth="1"/>
    <col min="7" max="7" width="70.28515625" customWidth="1"/>
  </cols>
  <sheetData>
    <row r="1" spans="1:7" ht="26.25">
      <c r="A1" s="183" t="s">
        <v>519</v>
      </c>
      <c r="E1" s="184"/>
    </row>
    <row r="2" spans="1:7">
      <c r="E2" s="184"/>
    </row>
    <row r="3" spans="1:7">
      <c r="A3" s="73" t="s">
        <v>1</v>
      </c>
      <c r="B3" s="73" t="s">
        <v>2</v>
      </c>
      <c r="C3" s="73" t="s">
        <v>3</v>
      </c>
      <c r="D3" s="73" t="s">
        <v>4</v>
      </c>
      <c r="E3" s="185" t="s">
        <v>5</v>
      </c>
      <c r="F3" s="73" t="s">
        <v>6</v>
      </c>
      <c r="G3" s="73" t="s">
        <v>7</v>
      </c>
    </row>
    <row r="4" spans="1:7">
      <c r="A4" s="191" t="s">
        <v>512</v>
      </c>
      <c r="B4" s="192" t="s">
        <v>513</v>
      </c>
      <c r="C4" s="199">
        <v>8</v>
      </c>
      <c r="D4" s="193">
        <v>75</v>
      </c>
      <c r="E4" s="193">
        <f>SUM(C4*D4)</f>
        <v>600</v>
      </c>
      <c r="F4" s="192" t="s">
        <v>514</v>
      </c>
      <c r="G4" s="194" t="s">
        <v>515</v>
      </c>
    </row>
    <row r="5" spans="1:7" ht="15.75" thickBot="1">
      <c r="A5" s="423" t="s">
        <v>516</v>
      </c>
      <c r="B5" s="424" t="s">
        <v>517</v>
      </c>
      <c r="C5" s="424" t="s">
        <v>18</v>
      </c>
      <c r="D5" s="428" t="s">
        <v>18</v>
      </c>
      <c r="E5" s="428">
        <v>120</v>
      </c>
      <c r="F5" s="424" t="s">
        <v>18</v>
      </c>
      <c r="G5" s="425" t="s">
        <v>518</v>
      </c>
    </row>
    <row r="6" spans="1:7" ht="15.75" thickTop="1">
      <c r="A6" s="426"/>
      <c r="B6" s="426"/>
      <c r="C6" s="426"/>
      <c r="D6" s="427" t="s">
        <v>12</v>
      </c>
      <c r="E6" s="427">
        <f>SUM(E4:E5)</f>
        <v>720</v>
      </c>
      <c r="F6" s="426"/>
      <c r="G6" s="426"/>
    </row>
    <row r="8" spans="1:7" ht="18.75">
      <c r="D8" s="150" t="s">
        <v>391</v>
      </c>
      <c r="E8" s="153">
        <f>E6</f>
        <v>720</v>
      </c>
    </row>
    <row r="9" spans="1:7" ht="18" customHeight="1">
      <c r="A9" s="290"/>
      <c r="D9" s="225" t="s">
        <v>392</v>
      </c>
      <c r="E9" s="226">
        <v>0</v>
      </c>
    </row>
    <row r="10" spans="1:7" ht="18.75">
      <c r="A10" s="419"/>
      <c r="B10" s="419"/>
      <c r="C10" s="419"/>
      <c r="D10" s="12" t="s">
        <v>393</v>
      </c>
      <c r="E10" s="48">
        <f>E8+E9</f>
        <v>720</v>
      </c>
      <c r="F10" s="419"/>
      <c r="G10" s="419"/>
    </row>
    <row r="11" spans="1:7">
      <c r="A11" s="69"/>
      <c r="B11" s="69"/>
      <c r="C11" s="420"/>
      <c r="D11" s="421"/>
      <c r="E11" s="421"/>
      <c r="F11" s="69"/>
      <c r="G11" s="422"/>
    </row>
    <row r="12" spans="1:7" ht="26.25">
      <c r="A12" s="290" t="s">
        <v>556</v>
      </c>
    </row>
    <row r="13" spans="1:7">
      <c r="A13" s="73" t="s">
        <v>1</v>
      </c>
      <c r="B13" s="73" t="s">
        <v>2</v>
      </c>
      <c r="C13" s="73" t="s">
        <v>3</v>
      </c>
      <c r="D13" s="73" t="s">
        <v>4</v>
      </c>
      <c r="E13" s="185" t="s">
        <v>5</v>
      </c>
      <c r="F13" s="73" t="s">
        <v>6</v>
      </c>
      <c r="G13" s="73" t="s">
        <v>7</v>
      </c>
    </row>
    <row r="14" spans="1:7">
      <c r="A14" s="191" t="s">
        <v>557</v>
      </c>
      <c r="B14" s="192" t="s">
        <v>560</v>
      </c>
      <c r="C14" s="199">
        <v>1</v>
      </c>
      <c r="D14" s="193">
        <v>80</v>
      </c>
      <c r="E14" s="193">
        <v>80</v>
      </c>
      <c r="F14" s="192"/>
      <c r="G14" s="194" t="s">
        <v>561</v>
      </c>
    </row>
    <row r="15" spans="1:7">
      <c r="A15" s="195" t="s">
        <v>558</v>
      </c>
      <c r="B15" s="196" t="s">
        <v>559</v>
      </c>
      <c r="C15" s="196">
        <v>1</v>
      </c>
      <c r="D15" s="197">
        <v>100</v>
      </c>
      <c r="E15" s="197">
        <v>100</v>
      </c>
      <c r="F15" s="196"/>
      <c r="G15" s="198" t="s">
        <v>562</v>
      </c>
    </row>
    <row r="16" spans="1:7">
      <c r="A16" s="429" t="s">
        <v>634</v>
      </c>
      <c r="B16" s="429"/>
      <c r="C16" s="429">
        <v>65</v>
      </c>
      <c r="D16" s="433">
        <v>35</v>
      </c>
      <c r="E16" s="433">
        <f>D16*C16</f>
        <v>2275</v>
      </c>
      <c r="F16" s="429"/>
      <c r="G16" s="430"/>
    </row>
    <row r="17" spans="1:7">
      <c r="A17" s="431"/>
      <c r="B17" s="431"/>
      <c r="C17" s="431"/>
      <c r="D17" s="432"/>
      <c r="E17" s="432"/>
      <c r="F17" s="431"/>
      <c r="G17" s="431"/>
    </row>
    <row r="18" spans="1:7" ht="18.75">
      <c r="A18" s="11"/>
      <c r="B18" s="11"/>
      <c r="C18" s="11"/>
      <c r="D18" s="150" t="s">
        <v>391</v>
      </c>
      <c r="E18" s="153">
        <f>E14+E15</f>
        <v>180</v>
      </c>
      <c r="F18" s="11"/>
      <c r="G18" s="11"/>
    </row>
    <row r="19" spans="1:7" ht="18.75">
      <c r="D19" s="225" t="s">
        <v>392</v>
      </c>
      <c r="E19" s="226">
        <f>E16</f>
        <v>2275</v>
      </c>
    </row>
    <row r="20" spans="1:7" ht="18.75">
      <c r="D20" s="12" t="s">
        <v>393</v>
      </c>
      <c r="E20" s="48">
        <f>E18+E19</f>
        <v>2455</v>
      </c>
    </row>
    <row r="21" spans="1:7" ht="18.75">
      <c r="D21" s="12"/>
      <c r="E21" s="4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24"/>
  <sheetViews>
    <sheetView tabSelected="1" topLeftCell="A4" workbookViewId="0">
      <selection activeCell="D23" sqref="D23"/>
    </sheetView>
  </sheetViews>
  <sheetFormatPr defaultRowHeight="15"/>
  <cols>
    <col min="1" max="1" width="17.28515625" customWidth="1"/>
    <col min="2" max="2" width="20.28515625" customWidth="1"/>
    <col min="3" max="3" width="64.140625" customWidth="1"/>
    <col min="4" max="4" width="42.85546875" customWidth="1"/>
    <col min="5" max="5" width="21" customWidth="1"/>
  </cols>
  <sheetData>
    <row r="1" spans="1:5" ht="26.25">
      <c r="A1" s="178" t="s">
        <v>495</v>
      </c>
    </row>
    <row r="2" spans="1:5" ht="18.75">
      <c r="A2" s="179"/>
      <c r="B2" s="179"/>
      <c r="C2" s="179"/>
      <c r="D2" s="179"/>
      <c r="E2" s="179"/>
    </row>
    <row r="3" spans="1:5" ht="19.5" thickBot="1">
      <c r="A3" s="271"/>
      <c r="B3" s="271" t="s">
        <v>496</v>
      </c>
      <c r="C3" s="271" t="s">
        <v>497</v>
      </c>
      <c r="D3" s="271" t="s">
        <v>498</v>
      </c>
      <c r="E3" s="271" t="s">
        <v>12</v>
      </c>
    </row>
    <row r="4" spans="1:5" ht="18.75">
      <c r="A4" s="274" t="s">
        <v>0</v>
      </c>
      <c r="B4" s="277">
        <f>President!E8</f>
        <v>16.5</v>
      </c>
      <c r="C4" s="280">
        <v>0</v>
      </c>
      <c r="D4" s="283">
        <v>0</v>
      </c>
      <c r="E4" s="272">
        <f>SUM(B4:D4)</f>
        <v>16.5</v>
      </c>
    </row>
    <row r="5" spans="1:5" ht="18.75">
      <c r="A5" s="275" t="s">
        <v>499</v>
      </c>
      <c r="B5" s="278">
        <f>'Service VP'!E16</f>
        <v>4559.0533749999995</v>
      </c>
      <c r="C5" s="281">
        <v>0</v>
      </c>
      <c r="D5" s="284">
        <v>0</v>
      </c>
      <c r="E5" s="273">
        <f t="shared" ref="E5:E17" si="0">SUM(B5:D5)</f>
        <v>4559.0533749999995</v>
      </c>
    </row>
    <row r="6" spans="1:5" ht="18.75">
      <c r="A6" s="275" t="s">
        <v>500</v>
      </c>
      <c r="B6" s="278">
        <f>'Membership VP'!E25</f>
        <v>1220.8360000000002</v>
      </c>
      <c r="C6" s="281">
        <f>'Membership VP'!E26</f>
        <v>86.102400000000017</v>
      </c>
      <c r="D6" s="284">
        <v>0</v>
      </c>
      <c r="E6" s="273">
        <f t="shared" si="0"/>
        <v>1306.9384000000002</v>
      </c>
    </row>
    <row r="7" spans="1:5" ht="18.75">
      <c r="A7" s="275" t="s">
        <v>501</v>
      </c>
      <c r="B7" s="278">
        <f>'Fellowship VP'!E70</f>
        <v>216</v>
      </c>
      <c r="C7" s="281">
        <f>'Fellowship VP'!E71</f>
        <v>7125.68</v>
      </c>
      <c r="D7" s="284">
        <v>0</v>
      </c>
      <c r="E7" s="273">
        <f t="shared" si="0"/>
        <v>7341.68</v>
      </c>
    </row>
    <row r="8" spans="1:5" ht="18.75">
      <c r="A8" s="275" t="s">
        <v>502</v>
      </c>
      <c r="B8" s="278">
        <f>'Finance VP'!E12</f>
        <v>386.8</v>
      </c>
      <c r="C8" s="281">
        <v>0</v>
      </c>
      <c r="D8" s="284">
        <v>0</v>
      </c>
      <c r="E8" s="273">
        <f t="shared" si="0"/>
        <v>386.8</v>
      </c>
    </row>
    <row r="9" spans="1:5" ht="18.75">
      <c r="A9" s="276" t="s">
        <v>503</v>
      </c>
      <c r="B9" s="279">
        <v>0</v>
      </c>
      <c r="C9" s="279">
        <v>0</v>
      </c>
      <c r="D9" s="279" t="s">
        <v>555</v>
      </c>
      <c r="E9" s="273">
        <v>0</v>
      </c>
    </row>
    <row r="10" spans="1:5" ht="18.75">
      <c r="A10" s="275" t="s">
        <v>504</v>
      </c>
      <c r="B10" s="278">
        <v>0</v>
      </c>
      <c r="C10" s="281">
        <v>0</v>
      </c>
      <c r="D10" s="284">
        <v>0</v>
      </c>
      <c r="E10" s="273">
        <f t="shared" si="0"/>
        <v>0</v>
      </c>
    </row>
    <row r="11" spans="1:5" ht="18.75">
      <c r="A11" s="275" t="s">
        <v>505</v>
      </c>
      <c r="B11" s="278">
        <f>CorrSec!E18</f>
        <v>162.49</v>
      </c>
      <c r="C11" s="281">
        <v>0</v>
      </c>
      <c r="D11" s="284">
        <v>0</v>
      </c>
      <c r="E11" s="273">
        <f t="shared" si="0"/>
        <v>162.49</v>
      </c>
    </row>
    <row r="12" spans="1:5" ht="18.75">
      <c r="A12" s="275" t="s">
        <v>506</v>
      </c>
      <c r="B12" s="278">
        <f>PressSec!E20</f>
        <v>588</v>
      </c>
      <c r="C12" s="281">
        <v>0</v>
      </c>
      <c r="D12" s="284">
        <v>0</v>
      </c>
      <c r="E12" s="273">
        <f t="shared" si="0"/>
        <v>588</v>
      </c>
    </row>
    <row r="13" spans="1:5" ht="18.75">
      <c r="A13" s="275" t="s">
        <v>507</v>
      </c>
      <c r="B13" s="278">
        <f>AlumniSec!E43</f>
        <v>220.21080000000001</v>
      </c>
      <c r="C13" s="281">
        <f>AlumniSec!E44</f>
        <v>2037.16</v>
      </c>
      <c r="D13" s="284">
        <v>0</v>
      </c>
      <c r="E13" s="273">
        <f t="shared" si="0"/>
        <v>2257.3708000000001</v>
      </c>
    </row>
    <row r="14" spans="1:5" ht="18.75">
      <c r="A14" s="275" t="s">
        <v>204</v>
      </c>
      <c r="B14" s="278">
        <f>Historians!E15</f>
        <v>570.96</v>
      </c>
      <c r="C14" s="281">
        <v>0</v>
      </c>
      <c r="D14" s="284">
        <v>0</v>
      </c>
      <c r="E14" s="273">
        <f t="shared" si="0"/>
        <v>570.96</v>
      </c>
    </row>
    <row r="15" spans="1:5" ht="18.75">
      <c r="A15" s="275" t="s">
        <v>508</v>
      </c>
      <c r="B15" s="278">
        <f>SAAs!E6</f>
        <v>22</v>
      </c>
      <c r="C15" s="281">
        <v>0</v>
      </c>
      <c r="D15" s="284">
        <v>0</v>
      </c>
      <c r="E15" s="273">
        <f t="shared" si="0"/>
        <v>22</v>
      </c>
    </row>
    <row r="16" spans="1:5" ht="18.75">
      <c r="A16" s="275" t="s">
        <v>509</v>
      </c>
      <c r="B16" s="278">
        <f>'OPEX|LIABILITIES'!E6</f>
        <v>720</v>
      </c>
      <c r="C16" s="281">
        <v>0</v>
      </c>
      <c r="D16" s="284">
        <v>0</v>
      </c>
      <c r="E16" s="273">
        <f t="shared" si="0"/>
        <v>720</v>
      </c>
    </row>
    <row r="17" spans="1:5" ht="18.75">
      <c r="A17" s="275" t="s">
        <v>556</v>
      </c>
      <c r="B17" s="278">
        <f>'OPEX|LIABILITIES'!E18</f>
        <v>180</v>
      </c>
      <c r="C17" s="281">
        <f>'OPEX|LIABILITIES'!E19</f>
        <v>2275</v>
      </c>
      <c r="D17" s="284">
        <v>0</v>
      </c>
      <c r="E17" s="273">
        <f t="shared" si="0"/>
        <v>2455</v>
      </c>
    </row>
    <row r="18" spans="1:5" ht="19.5" thickBot="1">
      <c r="A18" s="270" t="s">
        <v>12</v>
      </c>
      <c r="B18" s="270">
        <f>SUM(B4:B17)</f>
        <v>8862.8501749999996</v>
      </c>
      <c r="C18" s="282">
        <f>SUM(C4:C17)</f>
        <v>11523.9424</v>
      </c>
      <c r="D18" s="285">
        <f>208</f>
        <v>208</v>
      </c>
      <c r="E18" s="273">
        <f>SUM(E4:E17)</f>
        <v>20386.792574999996</v>
      </c>
    </row>
    <row r="19" spans="1:5">
      <c r="A19" s="269"/>
      <c r="B19" s="269"/>
      <c r="C19" s="269"/>
      <c r="D19" s="269"/>
      <c r="E19" s="269"/>
    </row>
    <row r="20" spans="1:5">
      <c r="A20" s="180"/>
      <c r="B20" s="180"/>
      <c r="C20" s="180"/>
      <c r="D20" s="180"/>
      <c r="E20" s="180"/>
    </row>
    <row r="21" spans="1:5" ht="21">
      <c r="A21" s="180"/>
      <c r="B21" s="180"/>
      <c r="C21" s="176" t="s">
        <v>510</v>
      </c>
      <c r="D21" s="181">
        <f>SUM(B18)</f>
        <v>8862.8501749999996</v>
      </c>
      <c r="E21" s="180"/>
    </row>
    <row r="22" spans="1:5" ht="21">
      <c r="A22" s="180"/>
      <c r="B22" s="180"/>
      <c r="C22" s="177" t="s">
        <v>511</v>
      </c>
      <c r="D22" s="182">
        <f>SUM(D21-D18)</f>
        <v>8654.8501749999996</v>
      </c>
      <c r="E22" s="180"/>
    </row>
    <row r="23" spans="1:5" ht="21">
      <c r="A23" s="180"/>
      <c r="B23" s="286"/>
      <c r="C23" s="287"/>
      <c r="D23" s="288"/>
      <c r="E23" s="180"/>
    </row>
    <row r="24" spans="1:5">
      <c r="B24" s="201"/>
      <c r="C24" s="201"/>
      <c r="D24" s="20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President</vt:lpstr>
      <vt:lpstr>Service VP</vt:lpstr>
      <vt:lpstr>Spring Fling|PNO|D4K</vt:lpstr>
      <vt:lpstr>Membership VP</vt:lpstr>
      <vt:lpstr>Fellowship VP</vt:lpstr>
      <vt:lpstr>Finance VP</vt:lpstr>
      <vt:lpstr>Pledge Parents</vt:lpstr>
      <vt:lpstr>Pledge Retreat</vt:lpstr>
      <vt:lpstr>RecSecs</vt:lpstr>
      <vt:lpstr>CorrSec</vt:lpstr>
      <vt:lpstr>PressSec</vt:lpstr>
      <vt:lpstr>AlumniSec</vt:lpstr>
      <vt:lpstr>Historians</vt:lpstr>
      <vt:lpstr>SAAs</vt:lpstr>
      <vt:lpstr>OPEX|LIABILITIES</vt:lpstr>
      <vt:lpstr>TOTALS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2013-03-04T10:18:11Z</dcterms:modified>
</cp:coreProperties>
</file>