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0" windowWidth="25605" windowHeight="15540" tabRatio="813" firstSheet="1" activeTab="4"/>
  </bookViews>
  <sheets>
    <sheet name="President" sheetId="12" r:id="rId1"/>
    <sheet name="SVP" sheetId="5" r:id="rId2"/>
    <sheet name="SVP 2" sheetId="6" r:id="rId3"/>
    <sheet name="MVP" sheetId="30" r:id="rId4"/>
    <sheet name="FVP" sheetId="20" r:id="rId5"/>
    <sheet name="FVP 2" sheetId="29" r:id="rId6"/>
    <sheet name="FiVP" sheetId="13" r:id="rId7"/>
    <sheet name="PP" sheetId="8" r:id="rId8"/>
    <sheet name="Pledge Retreat" sheetId="28" r:id="rId9"/>
    <sheet name="RecSec" sheetId="16" r:id="rId10"/>
    <sheet name="CorrSec" sheetId="15" r:id="rId11"/>
    <sheet name="PressSec" sheetId="18" r:id="rId12"/>
    <sheet name="AlumniSec" sheetId="3" r:id="rId13"/>
    <sheet name="Historians" sheetId="19" r:id="rId14"/>
    <sheet name="SAAs" sheetId="2" r:id="rId15"/>
    <sheet name="LDF|D4K|OPEX|LIABILITES" sheetId="31" r:id="rId16"/>
    <sheet name="TOTALS" sheetId="33" r:id="rId17"/>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E12" i="19" l="1"/>
  <c r="E21" i="20"/>
  <c r="E17" i="3"/>
  <c r="E4" i="3"/>
  <c r="E5" i="3"/>
  <c r="E6" i="3"/>
  <c r="E7" i="3"/>
  <c r="E8" i="3"/>
  <c r="E9" i="3"/>
  <c r="E10" i="3"/>
  <c r="E11" i="3"/>
  <c r="E12" i="3"/>
  <c r="E13" i="3"/>
  <c r="E14" i="3"/>
  <c r="E15" i="3"/>
  <c r="E16" i="3"/>
  <c r="E18" i="3"/>
  <c r="B18" i="33"/>
  <c r="D21" i="33"/>
  <c r="D23" i="33"/>
  <c r="E7" i="5"/>
  <c r="E13" i="5"/>
  <c r="E8" i="31"/>
  <c r="E22" i="20"/>
  <c r="C18" i="33"/>
  <c r="E18" i="33"/>
  <c r="E4" i="33"/>
  <c r="E5" i="33"/>
  <c r="E6" i="33"/>
  <c r="E7" i="33"/>
  <c r="E8" i="33"/>
  <c r="E9" i="33"/>
  <c r="E10" i="33"/>
  <c r="E11" i="33"/>
  <c r="E12" i="33"/>
  <c r="E13" i="33"/>
  <c r="E14" i="33"/>
  <c r="E15" i="33"/>
  <c r="E16" i="33"/>
  <c r="E17" i="33"/>
  <c r="E3" i="33"/>
  <c r="E34" i="30"/>
  <c r="E39" i="30"/>
  <c r="E41" i="30"/>
  <c r="E44" i="30"/>
  <c r="E43" i="30"/>
  <c r="E4" i="30"/>
  <c r="E14" i="19"/>
  <c r="E8" i="13"/>
  <c r="E17" i="31"/>
  <c r="E18" i="31"/>
  <c r="E20" i="31"/>
  <c r="E25" i="31"/>
  <c r="E13" i="29"/>
  <c r="E18" i="29"/>
  <c r="E21" i="3"/>
  <c r="E20" i="3"/>
  <c r="E11" i="18"/>
  <c r="E17" i="30"/>
  <c r="E30" i="30"/>
  <c r="E31" i="6"/>
  <c r="E27" i="8"/>
  <c r="E7" i="8"/>
  <c r="E8" i="8"/>
  <c r="E9" i="8"/>
  <c r="E11" i="8"/>
  <c r="E16" i="8"/>
  <c r="E17" i="8"/>
  <c r="E18" i="8"/>
  <c r="E21" i="8"/>
  <c r="E25" i="8"/>
  <c r="E29" i="8"/>
  <c r="E11" i="30"/>
  <c r="E22" i="18"/>
  <c r="E4" i="18" a="1"/>
  <c r="E4" i="18"/>
  <c r="E6" i="18"/>
  <c r="E9" i="18"/>
  <c r="E23" i="18"/>
  <c r="E15" i="30"/>
  <c r="E23" i="30"/>
  <c r="E28" i="30"/>
  <c r="E45" i="30"/>
  <c r="E48" i="29"/>
  <c r="E4" i="12"/>
  <c r="E76" i="29"/>
  <c r="E8" i="28"/>
  <c r="E10" i="28"/>
  <c r="E11" i="28"/>
  <c r="E19" i="28"/>
  <c r="E24" i="28"/>
  <c r="E31" i="28"/>
  <c r="E33" i="28"/>
  <c r="E35" i="28"/>
  <c r="E36" i="28"/>
  <c r="E37" i="28"/>
  <c r="E38" i="28"/>
  <c r="E39" i="28"/>
  <c r="E42" i="28"/>
  <c r="E43" i="28"/>
  <c r="E45" i="28"/>
  <c r="E49" i="28"/>
  <c r="E50" i="28"/>
  <c r="E54" i="28"/>
  <c r="E55" i="28"/>
  <c r="E59" i="28"/>
  <c r="E60" i="28"/>
  <c r="E61" i="28"/>
  <c r="E62" i="28"/>
  <c r="E63" i="28"/>
  <c r="E64" i="28"/>
  <c r="E66" i="28"/>
  <c r="E67" i="28"/>
  <c r="E69" i="28"/>
  <c r="E75" i="28"/>
  <c r="E77" i="28"/>
  <c r="E78" i="28"/>
  <c r="E79" i="28"/>
  <c r="E81" i="28"/>
  <c r="E85" i="28"/>
  <c r="E86" i="28"/>
  <c r="E87" i="28"/>
  <c r="E32" i="8"/>
  <c r="E7" i="2"/>
  <c r="E16" i="19"/>
  <c r="E7" i="15"/>
  <c r="E4" i="6"/>
  <c r="E5" i="6"/>
  <c r="E6" i="6"/>
  <c r="E7" i="6"/>
  <c r="E8" i="6"/>
  <c r="E9" i="6"/>
  <c r="E10" i="6"/>
  <c r="E11" i="6"/>
  <c r="E12" i="6"/>
  <c r="E13" i="6"/>
  <c r="E14" i="6"/>
  <c r="E15" i="6"/>
  <c r="E16" i="6"/>
  <c r="E17" i="6"/>
  <c r="E18" i="6"/>
  <c r="E11" i="13"/>
  <c r="E23" i="20"/>
</calcChain>
</file>

<file path=xl/sharedStrings.xml><?xml version="1.0" encoding="utf-8"?>
<sst xmlns="http://schemas.openxmlformats.org/spreadsheetml/2006/main" count="1068" uniqueCount="578">
  <si>
    <t>QUANTITY</t>
  </si>
  <si>
    <t>LOCATION OF PURCHASE</t>
  </si>
  <si>
    <t>REASON</t>
  </si>
  <si>
    <t>EVENT</t>
  </si>
  <si>
    <t>ITEM/DESCRIPTION</t>
  </si>
  <si>
    <t>Rush Week</t>
  </si>
  <si>
    <t>TOTAL (after shipping + tax)</t>
  </si>
  <si>
    <t>PRICE PER UNIT</t>
  </si>
  <si>
    <t>Uprinting.com</t>
  </si>
  <si>
    <t>Amazon.com</t>
  </si>
  <si>
    <t>For Actives/pledges to wear as Rush buddies through Rush Week</t>
  </si>
  <si>
    <t>MU Display Case</t>
  </si>
  <si>
    <t>Press Secretaries</t>
  </si>
  <si>
    <t>Homedepot</t>
  </si>
  <si>
    <t>To put A-Boards together</t>
  </si>
  <si>
    <t>Blue Tape</t>
  </si>
  <si>
    <t>Black 20x30 Board</t>
  </si>
  <si>
    <t>ACE Hardware</t>
  </si>
  <si>
    <t>To repaint the old and beat up APO blocks, making them more attractive</t>
  </si>
  <si>
    <t>To help repaint the APO blocks by creating a barrier between colors</t>
  </si>
  <si>
    <t>Door Hinges</t>
  </si>
  <si>
    <t>For the background of the display</t>
  </si>
  <si>
    <t>Printing fees</t>
  </si>
  <si>
    <t>For the images on/in the display</t>
  </si>
  <si>
    <t>Office Depot</t>
  </si>
  <si>
    <t>Paint - Gold and admiral blue</t>
  </si>
  <si>
    <t>Pizza</t>
  </si>
  <si>
    <t>Rush Week - Ice Cream Night (Tue)</t>
  </si>
  <si>
    <t>Ice Cream</t>
  </si>
  <si>
    <t>Room Reservation - MU King's Lounge</t>
  </si>
  <si>
    <t>Baskin Robbins</t>
  </si>
  <si>
    <t>Memorial Union</t>
  </si>
  <si>
    <t>MU Games Area</t>
  </si>
  <si>
    <t>For bowling night for rushees</t>
  </si>
  <si>
    <t>The room for Service Night</t>
  </si>
  <si>
    <t>For rushees to eat during Ice Cream Night</t>
  </si>
  <si>
    <t>For Rushees to eat during info night</t>
  </si>
  <si>
    <t>Rush Week - Info Night (Mon)</t>
  </si>
  <si>
    <t>Screws/Bolts</t>
  </si>
  <si>
    <t>Prints</t>
  </si>
  <si>
    <t xml:space="preserve">Banquet ticket will be awarded to the alums that come out to bbqs/events </t>
  </si>
  <si>
    <t xml:space="preserve">Banquet </t>
  </si>
  <si>
    <t>TOTAL</t>
  </si>
  <si>
    <t>Wal Mart</t>
  </si>
  <si>
    <t>Charcoal</t>
  </si>
  <si>
    <t xml:space="preserve">Alumni BBQ </t>
  </si>
  <si>
    <t>Something to snack on while the food is cooking.</t>
  </si>
  <si>
    <t>Chips</t>
  </si>
  <si>
    <t>Cheese for the burgers in case people want it.</t>
  </si>
  <si>
    <t>Need to keep the drinks and the meat cold.</t>
  </si>
  <si>
    <t>ice bags</t>
  </si>
  <si>
    <t>Used to light up the charcoal for the BBQ</t>
  </si>
  <si>
    <t>lighter fluids</t>
  </si>
  <si>
    <t>Some people don't want to drink soda so we should have water also.</t>
  </si>
  <si>
    <t>case of water</t>
  </si>
  <si>
    <t>Soda for people to drink.</t>
  </si>
  <si>
    <t>2-liter sodas</t>
  </si>
  <si>
    <t>Some utensils for people for use.</t>
  </si>
  <si>
    <t>Something for people to clean themselves with.</t>
  </si>
  <si>
    <t>For the burgers and hotdogs to add extra things in.</t>
  </si>
  <si>
    <t>Some food that is an alternative to burgers.</t>
  </si>
  <si>
    <t>Something to put the hotdogs and patties in.</t>
  </si>
  <si>
    <t>Food for the BBQ so people can eat.</t>
  </si>
  <si>
    <t>Alumni Secretaries</t>
  </si>
  <si>
    <t>Chapter/LDF</t>
  </si>
  <si>
    <t xml:space="preserve">Chapter Subsidy </t>
  </si>
  <si>
    <t xml:space="preserve">APO National Convention 2012 </t>
  </si>
  <si>
    <t>Total</t>
  </si>
  <si>
    <t>Compilation of workshops over the terms</t>
  </si>
  <si>
    <t>Dollar Tree</t>
  </si>
  <si>
    <t>Workshop Binder</t>
  </si>
  <si>
    <t>LFS Tokens, Fall Fellowship Favors, Nationals Favors</t>
  </si>
  <si>
    <t>WalMart</t>
  </si>
  <si>
    <t>Hot Glue Sticks</t>
  </si>
  <si>
    <t>Saftey Pins</t>
  </si>
  <si>
    <t>Felt</t>
  </si>
  <si>
    <t>Birthdays</t>
  </si>
  <si>
    <t>Cake Mix</t>
  </si>
  <si>
    <t>Spirit Chairs</t>
  </si>
  <si>
    <t>Service Night</t>
  </si>
  <si>
    <t>Walmart</t>
  </si>
  <si>
    <t>Construction Paper</t>
  </si>
  <si>
    <t>Markers</t>
  </si>
  <si>
    <t>Glue - 4pk</t>
  </si>
  <si>
    <t>Tape - 4pk</t>
  </si>
  <si>
    <t>Cardboard boxes</t>
  </si>
  <si>
    <t>Undercover Brother - Service Night</t>
  </si>
  <si>
    <t>Drinks for Friday Revealing</t>
  </si>
  <si>
    <t>Soda</t>
  </si>
  <si>
    <t>For Pizza and spills</t>
  </si>
  <si>
    <t>Napkins</t>
  </si>
  <si>
    <t>Food for Friday Revealing</t>
  </si>
  <si>
    <t>Little Ceasars</t>
  </si>
  <si>
    <t>Undercover Brother</t>
  </si>
  <si>
    <t>Thank yous for presenters</t>
  </si>
  <si>
    <t>Thank You Cards</t>
  </si>
  <si>
    <t>CLW</t>
  </si>
  <si>
    <t>Writing on bricks and fuzzy wuzzys</t>
  </si>
  <si>
    <t xml:space="preserve">Fuzzy Wuzzys </t>
  </si>
  <si>
    <t>Brown Bags</t>
  </si>
  <si>
    <t>Breaking bricks</t>
  </si>
  <si>
    <t>Home Depot</t>
  </si>
  <si>
    <t>Bricks</t>
  </si>
  <si>
    <t>Food and Drinks provided during the event</t>
  </si>
  <si>
    <t>For Soda</t>
  </si>
  <si>
    <t>Costco</t>
  </si>
  <si>
    <t>Cups</t>
  </si>
  <si>
    <t>Food for the event</t>
  </si>
  <si>
    <t>Actives Lock In</t>
  </si>
  <si>
    <t>Waterproofing sealant</t>
  </si>
  <si>
    <t>Pay for team registration: Ultimate Frisbee, Dodgeball, TBD</t>
  </si>
  <si>
    <t>UC Davis ARC</t>
  </si>
  <si>
    <t>2 Sports in Fall</t>
  </si>
  <si>
    <t>IM Sports</t>
  </si>
  <si>
    <t>Active Status Certificates &amp; Awards</t>
  </si>
  <si>
    <t>Office Max</t>
  </si>
  <si>
    <t>Certificates &amp; Awards</t>
  </si>
  <si>
    <t>National Office</t>
  </si>
  <si>
    <t>Chapter DSK</t>
  </si>
  <si>
    <t>F2K12 Awards Ceremony</t>
  </si>
  <si>
    <t>Chris Takemori awarded DSK, but has been not given award yet.</t>
  </si>
  <si>
    <t>Chapter DSK award</t>
  </si>
  <si>
    <t>S2K12 Awards Ceremony</t>
  </si>
  <si>
    <t>Needed for new actives.</t>
  </si>
  <si>
    <t>Service Pins</t>
  </si>
  <si>
    <t>F2K12 Activation</t>
  </si>
  <si>
    <t>Membership VP</t>
  </si>
  <si>
    <t>Funds set aside for anyone to start up a new Chapter-run service project.</t>
  </si>
  <si>
    <t>Miscellaneous</t>
  </si>
  <si>
    <t>n/a</t>
  </si>
  <si>
    <t>Service Project Reserve Fund</t>
  </si>
  <si>
    <t>N/A</t>
  </si>
  <si>
    <t>Buy gifts from the family wishlist to the adopted family.</t>
  </si>
  <si>
    <t>Family Wishlist</t>
  </si>
  <si>
    <t>Adopt-a-Family</t>
  </si>
  <si>
    <t>Santa 4 Kids</t>
  </si>
  <si>
    <t>Parents' Night Out</t>
  </si>
  <si>
    <t>1 yard per blanket, 10 blankets, could potentially get 15% discount</t>
  </si>
  <si>
    <t>yourfleece.com</t>
  </si>
  <si>
    <t>Fleece for Project Linus</t>
  </si>
  <si>
    <t>Service Awards/Printing papers</t>
  </si>
  <si>
    <t>Needed for actives.</t>
  </si>
  <si>
    <t>National office</t>
  </si>
  <si>
    <t>Vigorous Sapling Pins</t>
  </si>
  <si>
    <t>Sturdy Oak Pins</t>
  </si>
  <si>
    <t>F2K12 Banquet</t>
  </si>
  <si>
    <t>Subtotal</t>
  </si>
  <si>
    <t>Service Vice Presidents</t>
  </si>
  <si>
    <t>pumpkin pie</t>
  </si>
  <si>
    <t>Target</t>
  </si>
  <si>
    <t>Pie Crust</t>
  </si>
  <si>
    <t>Evaporated Milk</t>
  </si>
  <si>
    <t>Pumpkin Pie Mix</t>
  </si>
  <si>
    <t>healthy snack time</t>
  </si>
  <si>
    <t>Safeway</t>
  </si>
  <si>
    <t>Apples</t>
  </si>
  <si>
    <t>alternative to water</t>
  </si>
  <si>
    <t>Juice/Tea</t>
  </si>
  <si>
    <t>Kids need water - will be there for 3 hours</t>
  </si>
  <si>
    <t>Water</t>
  </si>
  <si>
    <t>Food</t>
  </si>
  <si>
    <t>Favor</t>
  </si>
  <si>
    <t>Rite Aid</t>
  </si>
  <si>
    <t>Picture Print Outs</t>
  </si>
  <si>
    <t>Turkey heads</t>
  </si>
  <si>
    <t>Plastic Spoons</t>
  </si>
  <si>
    <t>Making paper turkeys</t>
  </si>
  <si>
    <t>Brown Paper Bags</t>
  </si>
  <si>
    <t>Brown Construction Paper</t>
  </si>
  <si>
    <t>For decorating and signs</t>
  </si>
  <si>
    <t>Amazon</t>
  </si>
  <si>
    <t>Sharpies</t>
  </si>
  <si>
    <t>Decorating and coloring pumpkins as activities</t>
  </si>
  <si>
    <t>Pumpkins</t>
  </si>
  <si>
    <t>Arts &amp; Crafts</t>
  </si>
  <si>
    <t>Necessary for hanging up signs and posters for parents</t>
  </si>
  <si>
    <t>Duct Tape</t>
  </si>
  <si>
    <t>Kids and Volunteers need to know each other names</t>
  </si>
  <si>
    <t>Nametags</t>
  </si>
  <si>
    <t>Decorative Materials</t>
  </si>
  <si>
    <t>5 hours, 2 hours for set up/clean up, 3 hours for actual event.</t>
  </si>
  <si>
    <t>Davis</t>
  </si>
  <si>
    <t>Facility</t>
  </si>
  <si>
    <t>For wrapping the toys</t>
  </si>
  <si>
    <t>For making snowflakes</t>
  </si>
  <si>
    <t>Boys and Girls toys</t>
  </si>
  <si>
    <t>Toys</t>
  </si>
  <si>
    <t>SANTA 4 KIDS</t>
    <phoneticPr fontId="3" type="noConversion"/>
  </si>
  <si>
    <t>Pledge Retreat</t>
  </si>
  <si>
    <t>Pledge pins for pledges</t>
  </si>
  <si>
    <t>Pledge manuals for pledge binders</t>
  </si>
  <si>
    <t>Pledge Manuals</t>
  </si>
  <si>
    <t>Sheets for pledge binders (i.e. interview sheets)</t>
  </si>
  <si>
    <t>End of term gift</t>
  </si>
  <si>
    <t>Armynavy.com</t>
  </si>
  <si>
    <t>Dog Tags</t>
  </si>
  <si>
    <t>Replace wooden boards for planks</t>
  </si>
  <si>
    <t>Planks</t>
  </si>
  <si>
    <t>For planks</t>
  </si>
  <si>
    <t>Cinder Blocks</t>
  </si>
  <si>
    <t>Invitations to Activation for pledges</t>
  </si>
  <si>
    <t>Grilling</t>
  </si>
  <si>
    <t>Materials for big bro/little bro workshops</t>
  </si>
  <si>
    <t>Color Rubberbands</t>
  </si>
  <si>
    <t>Big Bro/Little Bro Workshops</t>
  </si>
  <si>
    <t>Fuzzy Wuzzies</t>
  </si>
  <si>
    <t>Big 12 Workshop</t>
  </si>
  <si>
    <t>Beads</t>
  </si>
  <si>
    <t>Pledge Retreat Food</t>
  </si>
  <si>
    <t>*look at Pledge Retreat worksheet</t>
  </si>
  <si>
    <t>Binders for pledges to hold interview sheets</t>
  </si>
  <si>
    <t>Binders</t>
  </si>
  <si>
    <t>Pledge Parents</t>
  </si>
  <si>
    <t>Tax (8%)</t>
  </si>
  <si>
    <t>Tomatoes</t>
  </si>
  <si>
    <t>Ice</t>
  </si>
  <si>
    <t>Cereal</t>
  </si>
  <si>
    <t>Milk</t>
  </si>
  <si>
    <t>Tortilla Chip</t>
  </si>
  <si>
    <t>Potato Salad</t>
  </si>
  <si>
    <t>Carrots</t>
  </si>
  <si>
    <t>Garlic</t>
  </si>
  <si>
    <t>Green Onion</t>
  </si>
  <si>
    <t>Chicken Drumsticks</t>
  </si>
  <si>
    <t>Sliced cheese</t>
  </si>
  <si>
    <t>Veggie patties</t>
  </si>
  <si>
    <t>Hot dogs</t>
  </si>
  <si>
    <t>Hot dog buns</t>
  </si>
  <si>
    <t>Burger buns</t>
  </si>
  <si>
    <t>Bread</t>
  </si>
  <si>
    <t>Shredded cheese</t>
  </si>
  <si>
    <t>Hamburger meat</t>
  </si>
  <si>
    <t>Eggs</t>
  </si>
  <si>
    <t>Tortillas</t>
  </si>
  <si>
    <t>Iceberg lettuce</t>
  </si>
  <si>
    <t>Romaine lettuce</t>
  </si>
  <si>
    <t>Dinner rolls</t>
  </si>
  <si>
    <t>Thursday 10/18/2012</t>
  </si>
  <si>
    <t xml:space="preserve">Aluminum Trays </t>
  </si>
  <si>
    <t>Savemart</t>
  </si>
  <si>
    <t>9 gallons</t>
  </si>
  <si>
    <t>Propane tank refills</t>
  </si>
  <si>
    <t>Firewood</t>
  </si>
  <si>
    <t xml:space="preserve">Lighter </t>
  </si>
  <si>
    <t>Lighter Fluid</t>
  </si>
  <si>
    <t>Sour Cream</t>
  </si>
  <si>
    <t>Coleman Tie-Style Mantle</t>
  </si>
  <si>
    <t>Duck Tape</t>
  </si>
  <si>
    <t>Hand Sanitizer</t>
  </si>
  <si>
    <t xml:space="preserve">Dish Fluid </t>
  </si>
  <si>
    <t>Sponges</t>
  </si>
  <si>
    <t>Peanut Butter</t>
  </si>
  <si>
    <t>Jelly</t>
  </si>
  <si>
    <t>Salad Dressing</t>
  </si>
  <si>
    <t>Coleman Propane (small)</t>
  </si>
  <si>
    <t>Lemonade Powder</t>
  </si>
  <si>
    <t>Marshmallows</t>
  </si>
  <si>
    <t>Hershey Bars</t>
  </si>
  <si>
    <t>Graham Crackers</t>
  </si>
  <si>
    <t>Chili 15oz (pck of 12)</t>
  </si>
  <si>
    <t>Skewers</t>
  </si>
  <si>
    <t>Spoons and forks</t>
  </si>
  <si>
    <t>Pepper</t>
  </si>
  <si>
    <t>Salt</t>
  </si>
  <si>
    <t>Tang</t>
  </si>
  <si>
    <t>Conola oil</t>
  </si>
  <si>
    <t>Ziploc bags</t>
  </si>
  <si>
    <t>Water Bottles</t>
  </si>
  <si>
    <t>Batteries for flashlights</t>
  </si>
  <si>
    <t>Tea</t>
  </si>
  <si>
    <t>Salsa</t>
  </si>
  <si>
    <t>Onions</t>
  </si>
  <si>
    <t>Potatoes</t>
  </si>
  <si>
    <t>Spaghetti Meat Sauce</t>
  </si>
  <si>
    <t>Foil</t>
  </si>
  <si>
    <t>Trash bags</t>
  </si>
  <si>
    <t>Toilet Paper</t>
  </si>
  <si>
    <t>Paper Napkins</t>
  </si>
  <si>
    <t>Paper Towels</t>
  </si>
  <si>
    <t>Paper Plates</t>
  </si>
  <si>
    <t>Ranch</t>
  </si>
  <si>
    <t>Ketchup and Mustard</t>
  </si>
  <si>
    <t>Hot Cocoa</t>
  </si>
  <si>
    <t xml:space="preserve">KS Marinara </t>
  </si>
  <si>
    <t>Worcestershire Sauce</t>
  </si>
  <si>
    <t>Spaghetti</t>
  </si>
  <si>
    <t>Soy Sauce</t>
  </si>
  <si>
    <t>Wednesday 10/17/2012</t>
  </si>
  <si>
    <t>Pledge retreat site cost</t>
  </si>
  <si>
    <t>Hidden View Campsite</t>
  </si>
  <si>
    <t>Retreat Site</t>
  </si>
  <si>
    <t>Corresponding Secretaries</t>
  </si>
  <si>
    <t>TBD</t>
  </si>
  <si>
    <t>To cover costs of printing and paper</t>
  </si>
  <si>
    <t>OfficeMax</t>
  </si>
  <si>
    <t>Paper for surveys throughout term</t>
  </si>
  <si>
    <t xml:space="preserve">Survey </t>
  </si>
  <si>
    <t>President</t>
  </si>
  <si>
    <t>Finance Vice Presidents</t>
  </si>
  <si>
    <t>Various</t>
  </si>
  <si>
    <t>Nationals Ticket Contest</t>
  </si>
  <si>
    <t>Jamba Juice, Starbucks, etc</t>
  </si>
  <si>
    <t>Gift Cards</t>
  </si>
  <si>
    <t>IC Attendance Monthly Raffle</t>
  </si>
  <si>
    <t>Banquet Tickets</t>
  </si>
  <si>
    <t>Nationals registration</t>
  </si>
  <si>
    <t>APO.ORG</t>
  </si>
  <si>
    <t>To store and organize Financial records of Harty term</t>
  </si>
  <si>
    <t>Filing tabs</t>
  </si>
  <si>
    <t>Filing box</t>
  </si>
  <si>
    <t>OffceMax</t>
  </si>
  <si>
    <t>Box of binder clips</t>
  </si>
  <si>
    <t>To organize and separate Financial records of Harty term</t>
  </si>
  <si>
    <t>Storage Unit Lease</t>
  </si>
  <si>
    <t>To cover the cost of utilizing electronic transactions (credit cards/online payment).</t>
  </si>
  <si>
    <t>GRAND TOTAL</t>
  </si>
  <si>
    <t>Recording Secretaries</t>
  </si>
  <si>
    <t>(40 ct) Brown Paper Bags</t>
  </si>
  <si>
    <t>Supply drivers do not have passengers to help reimburse driving costs.</t>
  </si>
  <si>
    <t>Fellowship/Banquet Chairs</t>
  </si>
  <si>
    <t>To boost chapter presence at outer-IC events.</t>
  </si>
  <si>
    <t>For distribution throughout Rush Week (9/27-10/12)</t>
  </si>
  <si>
    <t>Historians</t>
  </si>
  <si>
    <t>Sergeant-at-Arms</t>
  </si>
  <si>
    <t>Hosting site
for all ΑΦΩ
pictures and
videos</t>
  </si>
  <si>
    <t>SmugMug.com</t>
  </si>
  <si>
    <t>Smug Mug</t>
  </si>
  <si>
    <t>Online</t>
  </si>
  <si>
    <t>Term tradition of handing out awards for 
Photo whore A,B, C etc..</t>
  </si>
  <si>
    <t>Paper awards</t>
  </si>
  <si>
    <t>End of the Term Historian Awards</t>
  </si>
  <si>
    <t>Refill clear pages</t>
  </si>
  <si>
    <t>Glue</t>
  </si>
  <si>
    <t>Stickers</t>
  </si>
  <si>
    <t>Already have a few left over materials from last term
But are in need of scrapbooks, clear refill pages, and more glue.
It is difficult to determine the exact number of each supply we will need, so we've given an estimation of our costs and included a general supplies fund which will be used toward any area we need more supplies.</t>
  </si>
  <si>
    <t>Assorted Scrapbook Paper</t>
  </si>
  <si>
    <t>F2K12 Scrapbooking Supplies</t>
  </si>
  <si>
    <t>Term tradition</t>
  </si>
  <si>
    <t>Scrapbook</t>
  </si>
  <si>
    <t>F2K12 Scrapbook</t>
  </si>
  <si>
    <t>Fall term is
always longer
than Spring
term. An extra
amount of
money can help
when there are
more pictures
than anticipated</t>
  </si>
  <si>
    <t>Ritz Camera</t>
  </si>
  <si>
    <t>Photos printed for term scrapbook</t>
  </si>
  <si>
    <t>F2K12 Picture Printing</t>
  </si>
  <si>
    <t>1 year subscription to chapter picture hosting site</t>
  </si>
  <si>
    <t>Publishing physicial copy of "Iota Phi Chapter: A History"</t>
  </si>
  <si>
    <t>History recording</t>
  </si>
  <si>
    <t>This item features 60+ years of chapter history and is to be preserved physically with the APO National Office archives and UC Davis Special Collections Department.</t>
  </si>
  <si>
    <t>PARENTS' NIGHT OUT</t>
  </si>
  <si>
    <t>Rush Week - Service (Wed)</t>
  </si>
  <si>
    <t>Rush Week - Bowling Night (Thu)</t>
  </si>
  <si>
    <t>Receipt books</t>
  </si>
  <si>
    <t>Hourly venue costs</t>
  </si>
  <si>
    <t xml:space="preserve">F2K12 Broomball </t>
  </si>
  <si>
    <t xml:space="preserve">F2k12 Winter Retreat </t>
  </si>
  <si>
    <t xml:space="preserve">F2K12 Banquet </t>
  </si>
  <si>
    <t xml:space="preserve">Dogtags </t>
  </si>
  <si>
    <t>Fellowdog/Fellowpuppy</t>
  </si>
  <si>
    <t xml:space="preserve">Equipment </t>
  </si>
  <si>
    <t xml:space="preserve">Equipment, food, etc.  </t>
  </si>
  <si>
    <t xml:space="preserve">Battle of the Classes </t>
  </si>
  <si>
    <t xml:space="preserve">Food </t>
  </si>
  <si>
    <t xml:space="preserve">Safeway </t>
  </si>
  <si>
    <t xml:space="preserve">Summer BBQ #1 </t>
  </si>
  <si>
    <t>Supplies for fellowboat</t>
  </si>
  <si>
    <t>Popcorn</t>
  </si>
  <si>
    <t>Fellowboat: PJ Party</t>
  </si>
  <si>
    <t xml:space="preserve">Supplies </t>
  </si>
  <si>
    <t xml:space="preserve">Materials </t>
  </si>
  <si>
    <t xml:space="preserve">Minute to Win it </t>
  </si>
  <si>
    <t xml:space="preserve">Fellowboat: Gingerbread house making </t>
  </si>
  <si>
    <t xml:space="preserve">Supplies for She-ra </t>
  </si>
  <si>
    <t xml:space="preserve">SHE-RA </t>
  </si>
  <si>
    <t xml:space="preserve">Fellowboat: Silent Library </t>
  </si>
  <si>
    <t xml:space="preserve">Walmart </t>
  </si>
  <si>
    <t>Fellowboat: Xmas Sock Making</t>
  </si>
  <si>
    <t xml:space="preserve">Supplies for AVP week </t>
  </si>
  <si>
    <t xml:space="preserve">Foods, supplies, etc. </t>
  </si>
  <si>
    <t xml:space="preserve">Baking mix, etc. </t>
  </si>
  <si>
    <t xml:space="preserve">Fellowboat: Baking </t>
  </si>
  <si>
    <t>Fellowship Vice Presidents</t>
  </si>
  <si>
    <t xml:space="preserve">Ingredients </t>
  </si>
  <si>
    <t xml:space="preserve">Iron Chef </t>
  </si>
  <si>
    <t xml:space="preserve">Glowsticks </t>
  </si>
  <si>
    <t>Capture the Flag</t>
  </si>
  <si>
    <t xml:space="preserve">Peanut Butter </t>
  </si>
  <si>
    <t xml:space="preserve">Watermelon </t>
  </si>
  <si>
    <t xml:space="preserve">Soda </t>
  </si>
  <si>
    <t xml:space="preserve">Ice Cream </t>
  </si>
  <si>
    <t xml:space="preserve">Crackers </t>
  </si>
  <si>
    <t xml:space="preserve">Gummy Worms </t>
  </si>
  <si>
    <t>Cock Sauce</t>
  </si>
  <si>
    <t xml:space="preserve">Pasta </t>
  </si>
  <si>
    <t>Buns</t>
  </si>
  <si>
    <t xml:space="preserve">Hotdog </t>
  </si>
  <si>
    <t>Eating Contest</t>
  </si>
  <si>
    <t xml:space="preserve">TOTAL </t>
  </si>
  <si>
    <t xml:space="preserve">Puffy Paint </t>
  </si>
  <si>
    <t xml:space="preserve">Xmas Socks </t>
  </si>
  <si>
    <t>XMAS Sock Making</t>
  </si>
  <si>
    <t xml:space="preserve">Make up </t>
  </si>
  <si>
    <t xml:space="preserve">Candy </t>
  </si>
  <si>
    <t xml:space="preserve">Wasabi </t>
  </si>
  <si>
    <t xml:space="preserve">Powder sugar </t>
  </si>
  <si>
    <t xml:space="preserve">Icing </t>
  </si>
  <si>
    <t xml:space="preserve">Graham crackers </t>
  </si>
  <si>
    <t>Gingerbread house making</t>
  </si>
  <si>
    <t xml:space="preserve">Popsicle sticks </t>
  </si>
  <si>
    <t xml:space="preserve">Dice </t>
  </si>
  <si>
    <t>Beef Patties</t>
  </si>
  <si>
    <t xml:space="preserve">Prize </t>
  </si>
  <si>
    <t xml:space="preserve">Adult Diapers </t>
  </si>
  <si>
    <t xml:space="preserve">babyfood </t>
  </si>
  <si>
    <t xml:space="preserve">Balloons </t>
  </si>
  <si>
    <t xml:space="preserve">Paint </t>
  </si>
  <si>
    <t xml:space="preserve">hula hoops </t>
  </si>
  <si>
    <t xml:space="preserve">Actives vs. Pledges Week </t>
  </si>
  <si>
    <t>Required for handwritten proofs of payment.</t>
  </si>
  <si>
    <t>Little Caesar's</t>
  </si>
  <si>
    <t>Fedex Kinkos</t>
  </si>
  <si>
    <t>Cookies</t>
  </si>
  <si>
    <t>SUBTOTAL</t>
  </si>
  <si>
    <t>Pledge fund</t>
  </si>
  <si>
    <t>Local grocery store</t>
  </si>
  <si>
    <t>For a fellowship activity</t>
  </si>
  <si>
    <t>$25 pledge fee + $5 insurance</t>
  </si>
  <si>
    <t>(175 ct) String for beads</t>
  </si>
  <si>
    <t>Pledge Retreat, 120 people for 2 days and 2 nights</t>
  </si>
  <si>
    <t>Pledge Program</t>
  </si>
  <si>
    <t>Water Balloons</t>
  </si>
  <si>
    <t>70 Qt Cooler</t>
  </si>
  <si>
    <t>Fuel reimbursement for Supply drivers (Sedans)</t>
  </si>
  <si>
    <t>Fuel reimbursement for Supply drivers (SUVs/Vans)</t>
  </si>
  <si>
    <t xml:space="preserve">ESTIMATED REVENUE </t>
  </si>
  <si>
    <t>at $75/pledge</t>
  </si>
  <si>
    <t>Water Jug refill</t>
  </si>
  <si>
    <t>$1 per lb</t>
  </si>
  <si>
    <t>$1.50 for 4</t>
  </si>
  <si>
    <t>$3.69 for 12</t>
  </si>
  <si>
    <t>$11.62 for 16</t>
  </si>
  <si>
    <t>$5.50 / gallon</t>
  </si>
  <si>
    <t>$0.97 for 100</t>
  </si>
  <si>
    <t>100 per night</t>
  </si>
  <si>
    <t>BACK TO PP BUDGET</t>
  </si>
  <si>
    <t>Prints for Activation invites</t>
  </si>
  <si>
    <t>Required by the National Office</t>
  </si>
  <si>
    <t>Dues to National Office</t>
  </si>
  <si>
    <t xml:space="preserve">F2K12 APhiOMazing Race </t>
  </si>
  <si>
    <t>Cookie Dough</t>
  </si>
  <si>
    <t>Brownie Mix</t>
  </si>
  <si>
    <t>Fellowboat: Baking</t>
  </si>
  <si>
    <t>Refer to FVP2 sheet</t>
  </si>
  <si>
    <t>Hamburger patties</t>
  </si>
  <si>
    <t>BACK TO FVP BUDGET</t>
  </si>
  <si>
    <t>Costco, Walmart</t>
  </si>
  <si>
    <t>8  ft. long wooden boards</t>
  </si>
  <si>
    <t>BACK TO SVP BUDGET</t>
  </si>
  <si>
    <t>(2000 ct) 4"x6" Rush flyers</t>
  </si>
  <si>
    <t>1.9-2.75%</t>
  </si>
  <si>
    <t>1 box</t>
  </si>
  <si>
    <t>On backup just incase the chapter decides to give one at the end of the term.</t>
  </si>
  <si>
    <t>(100 ct) Blue Name tags</t>
  </si>
  <si>
    <t>To help cover registration costs for IPhi members.</t>
  </si>
  <si>
    <t>Project Linus @ Rush Week: Service Night</t>
  </si>
  <si>
    <t>(160 ct) Coffee filter paper</t>
  </si>
  <si>
    <t xml:space="preserve">(32 ct.) Beef patties </t>
  </si>
  <si>
    <t>Needed for grill to cook the meet.</t>
  </si>
  <si>
    <t>Hourly usage fee @ Senior Center</t>
  </si>
  <si>
    <t>(2 pk) Tape</t>
  </si>
  <si>
    <t>(6 pk) Tape Refills</t>
  </si>
  <si>
    <t>CHAPTER PAYS</t>
  </si>
  <si>
    <t>MEMBERS PAY</t>
  </si>
  <si>
    <t>REFER TO SVP 2 SHEET</t>
  </si>
  <si>
    <t>(100 ct) Gold Name Tags</t>
  </si>
  <si>
    <t>Beverages</t>
  </si>
  <si>
    <t>(100 ct) Cups</t>
  </si>
  <si>
    <t>For Rushees to drink during info night</t>
  </si>
  <si>
    <t>For Rushees to drink the soda out of during info night</t>
  </si>
  <si>
    <t>(1 hr) Bowling Lane Reservation</t>
  </si>
  <si>
    <t>Tarps</t>
  </si>
  <si>
    <t>REI</t>
  </si>
  <si>
    <t>Pledge Parent Committee</t>
  </si>
  <si>
    <t>Needed to provide additional extra rain coverage.</t>
  </si>
  <si>
    <t xml:space="preserve">Increase waterproof factor preventing soak through at Rledge Retreat. </t>
  </si>
  <si>
    <t xml:space="preserve">Notebooks </t>
  </si>
  <si>
    <t>Folders</t>
  </si>
  <si>
    <t>For BBLB Chairs to write interview notes in</t>
  </si>
  <si>
    <t>For Pledge Trainers to store pledge group material</t>
  </si>
  <si>
    <t>Pledge Pins</t>
  </si>
  <si>
    <t>Prints for binders/folders</t>
  </si>
  <si>
    <t>Electronic Transactions</t>
  </si>
  <si>
    <t>Event security</t>
  </si>
  <si>
    <t>To allow easy identification of paid attendees at events.</t>
  </si>
  <si>
    <t>(500 ct) Wristbands</t>
  </si>
  <si>
    <t>No projected expenditures.</t>
  </si>
  <si>
    <t>Robert's Rules of Order (11th Edition)</t>
  </si>
  <si>
    <t>CLW/Miscellaneous workshops</t>
  </si>
  <si>
    <t>Prints for workshops, surveys, elections, etc.</t>
  </si>
  <si>
    <t xml:space="preserve">To serve as general reference for Robert's rules (one copy for SAA, one copy for President). </t>
  </si>
  <si>
    <t>For novelty.</t>
  </si>
  <si>
    <t>(72 ct) Cheese slices</t>
  </si>
  <si>
    <t>(23 ct) Hotdog</t>
  </si>
  <si>
    <t>(8 ct) Hamburger/Hotdog buns</t>
  </si>
  <si>
    <t>Condiments</t>
  </si>
  <si>
    <t>Plastic forks</t>
  </si>
  <si>
    <t>MemberComm</t>
  </si>
  <si>
    <t>Gotags.com</t>
  </si>
  <si>
    <t>(48 ct) Cellophane Treat Bags</t>
  </si>
  <si>
    <t>Silent Library</t>
  </si>
  <si>
    <t>Actives v. Pledges Week</t>
  </si>
  <si>
    <t xml:space="preserve">Yo-Yo </t>
  </si>
  <si>
    <t>Balloons</t>
  </si>
  <si>
    <t>EVENT TOTAL</t>
  </si>
  <si>
    <t>ITEM TOTALS</t>
  </si>
  <si>
    <t xml:space="preserve">Sailpay/SquareUp/PayPal/Google </t>
  </si>
  <si>
    <t>Maintenance for APO Blocks</t>
  </si>
  <si>
    <t>Maintenance for A-Boards</t>
  </si>
  <si>
    <t>Pledge Class gift</t>
  </si>
  <si>
    <t>Campus</t>
  </si>
  <si>
    <t>Ace Hardware</t>
  </si>
  <si>
    <t>General Operating Expenses (OPEX)</t>
  </si>
  <si>
    <t>Service</t>
  </si>
  <si>
    <t>Membership</t>
  </si>
  <si>
    <t>Fellowship</t>
  </si>
  <si>
    <t>Finance</t>
  </si>
  <si>
    <t>Pledge Parent</t>
  </si>
  <si>
    <t>RecSec</t>
  </si>
  <si>
    <t>CorrSec</t>
  </si>
  <si>
    <t>PressSec</t>
  </si>
  <si>
    <t>AlumniSec</t>
  </si>
  <si>
    <t>SAAs</t>
  </si>
  <si>
    <t>OPEX</t>
  </si>
  <si>
    <t>General shipping/postage</t>
  </si>
  <si>
    <t>To cover general parcel for official fraternity items/documents</t>
  </si>
  <si>
    <t>Undisclosed</t>
  </si>
  <si>
    <t>EVENT/PROJECT</t>
  </si>
  <si>
    <t>Maintenance for SAA Spartan Helmet</t>
  </si>
  <si>
    <t>LDF</t>
  </si>
  <si>
    <t>Leadership Development Fund (LDF)</t>
  </si>
  <si>
    <t>Dance 4 Kids (D4K)</t>
  </si>
  <si>
    <t>REMAINING BALANCE</t>
  </si>
  <si>
    <t>General fund</t>
  </si>
  <si>
    <t>For AAMDs, APO store, and miscellaneous</t>
  </si>
  <si>
    <t>LIABILITIES</t>
  </si>
  <si>
    <t>EXPECTED SURPLUS</t>
  </si>
  <si>
    <t>Refund for depledging before Pledge Retreat</t>
  </si>
  <si>
    <t>Cracchiolo's Market &amp; Catering Inc.</t>
  </si>
  <si>
    <t>Pledge fee Reimbursement for H. Schweitzer</t>
  </si>
  <si>
    <t>To cover rent for Chapter's storage unit for entire S2K12 Serrano Term til October 2012.</t>
  </si>
  <si>
    <t>To cover rent for Chapter's storage unit for remainer of F2K12 Harty Term.</t>
  </si>
  <si>
    <t>Rent for Jan-2012 thru Oct-2012</t>
  </si>
  <si>
    <t>Rent for Nov-2012 thru Feb-2013</t>
  </si>
  <si>
    <t xml:space="preserve">Remaining balance owed to S2K12 Banquet caterers </t>
  </si>
  <si>
    <t>Broken glass and 7 extra meals were incurred during S2K12 Banquet.</t>
  </si>
  <si>
    <t>H. Schweitzer never received reimbusement for de-pledging before F2K12 Pledge Retreat.</t>
  </si>
  <si>
    <t>S2K12 Banquet</t>
  </si>
  <si>
    <t>OfficeMax/Amazon</t>
  </si>
  <si>
    <t>EXPENDITURES</t>
  </si>
  <si>
    <t>CHAPTER-MEMBER EXPENSES</t>
  </si>
  <si>
    <t>PROJECTED BUDGET TOTALS</t>
  </si>
  <si>
    <t>EXPENDITURES (FUNDRAISED FIRST)</t>
  </si>
  <si>
    <t>505( PP SURPLUS)</t>
  </si>
  <si>
    <t xml:space="preserve">Paper certificates for actives and new actives. </t>
  </si>
  <si>
    <t>Liabilities</t>
  </si>
  <si>
    <t>Nevada</t>
  </si>
  <si>
    <t>Vacaville Ice Sports</t>
  </si>
  <si>
    <t>General accounting supplies</t>
  </si>
  <si>
    <t>Chapter subsidy of e-transaction fees</t>
  </si>
  <si>
    <t>F2K12 Harty term Fellowdog Award</t>
  </si>
  <si>
    <t>FROM GENERAL FUND</t>
  </si>
  <si>
    <t>FROM FUNDRAISING</t>
  </si>
  <si>
    <t>PAID BY MEMBERS</t>
  </si>
  <si>
    <t>GRAND TOTAL OF ALL GENERAL FUND SPENDING</t>
  </si>
  <si>
    <t>PROJECTED INCOME FOR LEADERSHIP DEV. FUND</t>
  </si>
  <si>
    <t>BREAK EVEN POINT FOR GENERAL FUND</t>
  </si>
  <si>
    <t>Cake mix</t>
  </si>
  <si>
    <t>Scrapbook binding</t>
  </si>
  <si>
    <t>Summer BBQ #2</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</si>
</sst>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164" formatCode="&quot;$&quot;#,##0.00"/>
    <numFmt numFmtId="165" formatCode="&quot;$&quot;#,##0.00;[Red]&quot;$&quot;#,##0.00"/>
  </numFmts>
  <fonts count="45" x14ac:knownFonts="1">
    <font>
      <sz val="11"/>
      <color theme="1"/>
      <name val="Calibri"/>
      <family val="2"/>
      <scheme val="minor"/>
    </font>
    <font>
      <sz val="11"/>
      <color rgb="FF9C0006"/>
      <name val="Calibri"/>
      <family val="2"/>
      <scheme val="minor"/>
    </font>
    <font>
      <b/>
      <sz val="11"/>
      <color theme="1"/>
      <name val="Calibri"/>
      <family val="2"/>
      <scheme val="minor"/>
    </font>
    <font>
      <b/>
      <i/>
      <sz val="20"/>
      <color rgb="FFFF0000"/>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theme="0"/>
      <name val="Calibri"/>
      <family val="2"/>
      <scheme val="minor"/>
    </font>
    <font>
      <sz val="10"/>
      <name val="Arial"/>
      <family val="2"/>
    </font>
    <font>
      <b/>
      <sz val="10"/>
      <name val="Arial"/>
      <family val="2"/>
    </font>
    <font>
      <sz val="11"/>
      <name val="Calibri"/>
      <family val="2"/>
      <scheme val="minor"/>
    </font>
    <font>
      <sz val="11"/>
      <color rgb="FF006100"/>
      <name val="Calibri"/>
      <family val="2"/>
    </font>
    <font>
      <b/>
      <sz val="11"/>
      <color rgb="FF9C0006"/>
      <name val="Calibri"/>
      <family val="2"/>
    </font>
    <font>
      <sz val="11"/>
      <color rgb="FF9C0006"/>
      <name val="Calibri"/>
      <family val="2"/>
    </font>
    <font>
      <b/>
      <sz val="11"/>
      <color rgb="FF000000"/>
      <name val="Calibri"/>
      <family val="2"/>
    </font>
    <font>
      <b/>
      <i/>
      <sz val="20"/>
      <color rgb="FFFF0000"/>
      <name val="Calibri"/>
      <family val="2"/>
    </font>
    <font>
      <sz val="11"/>
      <color theme="1"/>
      <name val="Calibri"/>
      <family val="2"/>
    </font>
    <font>
      <b/>
      <sz val="11"/>
      <color theme="1"/>
      <name val="Calibri"/>
      <family val="2"/>
    </font>
    <font>
      <sz val="11"/>
      <color theme="9" tint="-0.249977111117893"/>
      <name val="Calibri"/>
      <family val="2"/>
      <scheme val="minor"/>
    </font>
    <font>
      <sz val="11"/>
      <color rgb="FF9C6500"/>
      <name val="Calibri"/>
      <family val="2"/>
    </font>
    <font>
      <sz val="11"/>
      <color rgb="FFC00000"/>
      <name val="Calibri"/>
      <family val="2"/>
      <scheme val="minor"/>
    </font>
    <font>
      <u/>
      <sz val="11"/>
      <color theme="10"/>
      <name val="Calibri"/>
      <family val="2"/>
    </font>
    <font>
      <b/>
      <sz val="12"/>
      <color theme="1"/>
      <name val="Calibri"/>
      <family val="2"/>
      <scheme val="minor"/>
    </font>
    <font>
      <b/>
      <sz val="11"/>
      <color theme="3"/>
      <name val="Calibri"/>
      <family val="2"/>
      <scheme val="minor"/>
    </font>
    <font>
      <b/>
      <sz val="18"/>
      <color rgb="FFFF0000"/>
      <name val="Calibri"/>
      <family val="2"/>
      <scheme val="minor"/>
    </font>
    <font>
      <b/>
      <sz val="11"/>
      <color rgb="FF9C0006"/>
      <name val="Calibri"/>
      <family val="2"/>
      <scheme val="minor"/>
    </font>
    <font>
      <sz val="10"/>
      <color rgb="FF274E13"/>
      <name val="Arial"/>
      <family val="2"/>
    </font>
    <font>
      <b/>
      <sz val="18"/>
      <color theme="3"/>
      <name val="Cambria"/>
      <family val="2"/>
      <scheme val="major"/>
    </font>
    <font>
      <b/>
      <sz val="11"/>
      <color rgb="FF3F3F3F"/>
      <name val="Calibri"/>
      <family val="2"/>
      <scheme val="minor"/>
    </font>
    <font>
      <sz val="11"/>
      <color theme="0"/>
      <name val="Calibri"/>
      <family val="2"/>
      <scheme val="minor"/>
    </font>
    <font>
      <sz val="16"/>
      <color rgb="FF9C0006"/>
      <name val="Calibri"/>
      <family val="2"/>
      <scheme val="minor"/>
    </font>
    <font>
      <sz val="18"/>
      <color rgb="FF9C0006"/>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18"/>
      <color rgb="FF9C6500"/>
      <name val="Calibri"/>
      <family val="2"/>
      <scheme val="minor"/>
    </font>
    <font>
      <sz val="18"/>
      <color rgb="FF3F3F76"/>
      <name val="Calibri"/>
      <family val="2"/>
      <scheme val="minor"/>
    </font>
    <font>
      <b/>
      <i/>
      <sz val="18"/>
      <color theme="3"/>
      <name val="Cambria"/>
      <family val="1"/>
      <scheme val="major"/>
    </font>
    <font>
      <sz val="16"/>
      <color rgb="FF006100"/>
      <name val="Calibri"/>
      <family val="2"/>
      <scheme val="minor"/>
    </font>
    <font>
      <sz val="18"/>
      <color rgb="FF006100"/>
      <name val="Calibri"/>
      <family val="2"/>
      <scheme val="minor"/>
    </font>
    <font>
      <sz val="20"/>
      <color theme="0"/>
      <name val="Calibri"/>
      <family val="2"/>
      <scheme val="minor"/>
    </font>
    <font>
      <b/>
      <i/>
      <sz val="22"/>
      <color rgb="FF006100"/>
      <name val="Calibri"/>
      <family val="2"/>
      <scheme val="minor"/>
    </font>
  </fonts>
  <fills count="12">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theme="0"/>
        <bgColor indexed="64"/>
      </patternFill>
    </fill>
    <fill>
      <patternFill patternType="solid">
        <fgColor theme="9" tint="0.79998168889431442"/>
        <bgColor indexed="64"/>
      </patternFill>
    </fill>
    <fill>
      <patternFill patternType="solid">
        <fgColor rgb="FFFFCCCC"/>
        <bgColor indexed="64"/>
      </patternFill>
    </fill>
    <fill>
      <patternFill patternType="solid">
        <fgColor rgb="FFFFFFCC"/>
      </patternFill>
    </fill>
    <fill>
      <patternFill patternType="solid">
        <fgColor theme="4" tint="0.39997558519241921"/>
        <bgColor indexed="65"/>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tint="0.3999755851924192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top/>
      <bottom style="thin">
        <color auto="1"/>
      </bottom>
      <diagonal/>
    </border>
    <border>
      <left/>
      <right/>
      <top/>
      <bottom style="medium">
        <color theme="4" tint="0.39994506668294322"/>
      </bottom>
      <diagonal/>
    </border>
    <border>
      <left/>
      <right/>
      <top style="thin">
        <color theme="1"/>
      </top>
      <bottom/>
      <diagonal/>
    </border>
    <border>
      <left/>
      <right/>
      <top style="double">
        <color auto="1"/>
      </top>
      <bottom/>
      <diagonal/>
    </border>
    <border>
      <left/>
      <right/>
      <top style="double">
        <color theme="1"/>
      </top>
      <bottom style="thin">
        <color theme="1"/>
      </bottom>
      <diagonal/>
    </border>
    <border>
      <left/>
      <right/>
      <top style="double">
        <color auto="1"/>
      </top>
      <bottom style="thin">
        <color auto="1"/>
      </bottom>
      <diagonal/>
    </border>
    <border>
      <left/>
      <right/>
      <top style="double">
        <color auto="1"/>
      </top>
      <bottom style="thin">
        <color theme="1"/>
      </bottom>
      <diagonal/>
    </border>
    <border>
      <left/>
      <right/>
      <top style="double">
        <color theme="4" tint="0.39994506668294322"/>
      </top>
      <bottom style="thin">
        <color theme="1"/>
      </bottom>
      <diagonal/>
    </border>
    <border>
      <left style="thick">
        <color auto="1"/>
      </left>
      <right style="thick">
        <color auto="1"/>
      </right>
      <top style="thick">
        <color auto="1"/>
      </top>
      <bottom/>
      <diagonal/>
    </border>
    <border>
      <left style="thick">
        <color auto="1"/>
      </left>
      <right style="thick">
        <color auto="1"/>
      </right>
      <top/>
      <bottom/>
      <diagonal/>
    </border>
    <border>
      <left/>
      <right/>
      <top style="double">
        <color theme="4" tint="-0.24994659260841701"/>
      </top>
      <bottom style="thin">
        <color theme="1"/>
      </bottom>
      <diagonal/>
    </border>
    <border>
      <left style="thick">
        <color auto="1"/>
      </left>
      <right style="thick">
        <color auto="1"/>
      </right>
      <top style="double">
        <color theme="4" tint="0.39994506668294322"/>
      </top>
      <bottom style="thick">
        <color auto="1"/>
      </bottom>
      <diagonal/>
    </border>
  </borders>
  <cellStyleXfs count="35">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6" fillId="0" borderId="0" applyFon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1" applyNumberFormat="0" applyBorder="0" applyAlignment="0" applyProtection="0"/>
    <xf numFmtId="0" fontId="10" fillId="6" borderId="2" applyNumberFormat="0" applyAlignment="0" applyProtection="0"/>
    <xf numFmtId="0" fontId="11" fillId="0" borderId="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4" fillId="0" borderId="0" applyNumberFormat="0" applyFill="0" applyBorder="0" applyAlignment="0" applyProtection="0"/>
    <xf numFmtId="0" fontId="11" fillId="0" borderId="0"/>
    <xf numFmtId="0" fontId="24" fillId="0" borderId="0" applyNumberFormat="0" applyFill="0" applyBorder="0" applyAlignment="0" applyProtection="0">
      <alignment vertical="top"/>
      <protection locked="0"/>
    </xf>
    <xf numFmtId="0" fontId="26" fillId="0" borderId="5" applyNumberFormat="0" applyFill="0" applyAlignment="0" applyProtection="0"/>
    <xf numFmtId="0" fontId="30" fillId="0" borderId="0" applyNumberFormat="0" applyFill="0" applyBorder="0" applyAlignment="0" applyProtection="0"/>
    <xf numFmtId="0" fontId="6" fillId="10" borderId="16" applyNumberFormat="0" applyFont="0" applyAlignment="0" applyProtection="0"/>
    <xf numFmtId="0" fontId="32" fillId="11" borderId="0" applyNumberFormat="0" applyBorder="0" applyAlignment="0" applyProtection="0"/>
  </cellStyleXfs>
  <cellXfs count="371">
    <xf numFmtId="0" fontId="0" fillId="0" borderId="0" xfId="0"/>
    <xf numFmtId="0" fontId="0" fillId="0" borderId="0" xfId="0" applyAlignment="1">
      <alignment horizontal="center" vertical="center"/>
    </xf>
    <xf numFmtId="0" fontId="2" fillId="0" borderId="0" xfId="0" applyFont="1" applyAlignment="1">
      <alignment horizontal="center"/>
    </xf>
    <xf numFmtId="0" fontId="3" fillId="0" borderId="0" xfId="0" applyFont="1"/>
    <xf numFmtId="16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xf>
    <xf numFmtId="0" fontId="1" fillId="2" borderId="0" xfId="1" applyAlignment="1">
      <alignment horizontal="center" vertical="center"/>
    </xf>
    <xf numFmtId="164" fontId="1" fillId="2" borderId="0" xfId="1" applyNumberFormat="1" applyAlignment="1">
      <alignment horizontal="center" vertical="center"/>
    </xf>
    <xf numFmtId="0" fontId="1" fillId="2" borderId="0" xfId="1" applyAlignment="1">
      <alignment horizontal="left" vertical="center"/>
    </xf>
    <xf numFmtId="0" fontId="11" fillId="0" borderId="0" xfId="25">
      <alignment vertical="center"/>
    </xf>
    <xf numFmtId="0" fontId="12" fillId="0" borderId="0" xfId="25" applyFont="1" applyAlignment="1">
      <alignment horizontal="center" vertical="center"/>
    </xf>
    <xf numFmtId="0" fontId="12" fillId="0" borderId="0" xfId="25" applyNumberFormat="1" applyFont="1" applyFill="1" applyAlignment="1">
      <alignment horizontal="center" vertical="center" wrapText="1"/>
    </xf>
    <xf numFmtId="0" fontId="12" fillId="0" borderId="0" xfId="25" applyNumberFormat="1" applyFont="1" applyFill="1" applyAlignment="1">
      <alignment vertical="center" wrapText="1"/>
    </xf>
    <xf numFmtId="0" fontId="12" fillId="0" borderId="0" xfId="25" applyFont="1" applyAlignment="1">
      <alignment horizontal="center"/>
    </xf>
    <xf numFmtId="0" fontId="1" fillId="2" borderId="0" xfId="1"/>
    <xf numFmtId="10" fontId="18" fillId="0" borderId="0" xfId="25" applyNumberFormat="1" applyFont="1" applyFill="1" applyAlignment="1"/>
    <xf numFmtId="0" fontId="19" fillId="0" borderId="0" xfId="0" applyFont="1" applyAlignment="1">
      <alignment horizontal="center"/>
    </xf>
    <xf numFmtId="0" fontId="20" fillId="0" borderId="0" xfId="0" applyFont="1" applyAlignment="1">
      <alignment horizontal="center"/>
    </xf>
    <xf numFmtId="0" fontId="19" fillId="0" borderId="0" xfId="0" applyFont="1"/>
    <xf numFmtId="164" fontId="0" fillId="0" borderId="0" xfId="0" applyNumberFormat="1"/>
    <xf numFmtId="0" fontId="0" fillId="0" borderId="0" xfId="0" applyAlignment="1">
      <alignment horizontal="center"/>
    </xf>
    <xf numFmtId="0" fontId="21" fillId="0" borderId="0" xfId="0" applyFont="1" applyAlignment="1">
      <alignment horizontal="center"/>
    </xf>
    <xf numFmtId="164" fontId="2" fillId="0" borderId="0" xfId="0" applyNumberFormat="1" applyFont="1" applyAlignment="1">
      <alignment horizontal="center"/>
    </xf>
    <xf numFmtId="165" fontId="0" fillId="0" borderId="0" xfId="20" applyNumberFormat="1" applyFont="1"/>
    <xf numFmtId="165" fontId="0" fillId="8" borderId="0" xfId="20" applyNumberFormat="1" applyFont="1" applyFill="1"/>
    <xf numFmtId="0" fontId="0" fillId="8" borderId="0" xfId="0" applyFill="1"/>
    <xf numFmtId="0" fontId="2" fillId="0" borderId="0" xfId="0" applyFont="1"/>
    <xf numFmtId="165" fontId="2" fillId="0" borderId="0" xfId="20" applyNumberFormat="1" applyFont="1" applyAlignment="1">
      <alignment horizontal="center"/>
    </xf>
    <xf numFmtId="0" fontId="1" fillId="2" borderId="0" xfId="1" applyNumberFormat="1" applyAlignment="1">
      <alignment horizontal="center" vertical="center"/>
    </xf>
    <xf numFmtId="0" fontId="20" fillId="0" borderId="0" xfId="0" applyFont="1" applyBorder="1" applyAlignment="1">
      <alignment horizontal="center"/>
    </xf>
    <xf numFmtId="0" fontId="16" fillId="2" borderId="0" xfId="1" applyFont="1" applyBorder="1" applyAlignment="1">
      <alignment horizontal="center"/>
    </xf>
    <xf numFmtId="0" fontId="16" fillId="2" borderId="0" xfId="1" applyFont="1" applyBorder="1" applyAlignment="1">
      <alignment horizontal="center" vertical="center"/>
    </xf>
    <xf numFmtId="164" fontId="16" fillId="2" borderId="0" xfId="1" applyNumberFormat="1" applyFont="1" applyBorder="1" applyAlignment="1">
      <alignment horizontal="center"/>
    </xf>
    <xf numFmtId="0" fontId="16" fillId="2" borderId="0" xfId="1" applyFont="1" applyBorder="1" applyAlignment="1">
      <alignment vertical="center"/>
    </xf>
    <xf numFmtId="0" fontId="16" fillId="2" borderId="0" xfId="1" applyFont="1" applyBorder="1" applyAlignment="1"/>
    <xf numFmtId="0" fontId="22" fillId="0" borderId="0" xfId="25" applyNumberFormat="1" applyFont="1" applyFill="1" applyAlignment="1">
      <alignment horizontal="left" vertical="center"/>
    </xf>
    <xf numFmtId="0" fontId="22" fillId="0" borderId="0" xfId="25" applyNumberFormat="1" applyFont="1" applyFill="1" applyAlignment="1">
      <alignment horizontal="center" vertical="center"/>
    </xf>
    <xf numFmtId="164" fontId="22" fillId="0" borderId="0" xfId="25" applyNumberFormat="1" applyFont="1" applyFill="1" applyAlignment="1">
      <alignment horizontal="center" vertical="center"/>
    </xf>
    <xf numFmtId="0" fontId="14" fillId="0" borderId="0" xfId="25" applyNumberFormat="1" applyFont="1" applyFill="1" applyAlignment="1">
      <alignment horizontal="left" vertical="center"/>
    </xf>
    <xf numFmtId="0" fontId="14" fillId="0" borderId="0" xfId="25" applyNumberFormat="1" applyFont="1" applyFill="1" applyAlignment="1">
      <alignment horizontal="center" vertical="center"/>
    </xf>
    <xf numFmtId="0" fontId="14" fillId="0" borderId="0" xfId="25" applyNumberFormat="1" applyFont="1" applyFill="1" applyAlignment="1">
      <alignment horizontal="center"/>
    </xf>
    <xf numFmtId="164" fontId="14" fillId="0" borderId="0" xfId="25" applyNumberFormat="1" applyFont="1" applyFill="1" applyAlignment="1">
      <alignment horizontal="center" vertical="center"/>
    </xf>
    <xf numFmtId="0" fontId="16" fillId="0" borderId="0" xfId="25" applyNumberFormat="1" applyFont="1" applyFill="1" applyAlignment="1">
      <alignment horizontal="left" vertical="center"/>
    </xf>
    <xf numFmtId="0" fontId="16" fillId="0" borderId="0" xfId="25" applyNumberFormat="1" applyFont="1" applyFill="1" applyAlignment="1">
      <alignment horizontal="center" vertical="center"/>
    </xf>
    <xf numFmtId="164" fontId="16" fillId="0" borderId="0" xfId="25" applyNumberFormat="1" applyFont="1" applyFill="1" applyAlignment="1">
      <alignment horizontal="center" vertical="center"/>
    </xf>
    <xf numFmtId="0" fontId="17" fillId="0" borderId="0" xfId="25" applyNumberFormat="1" applyFont="1" applyFill="1" applyAlignment="1">
      <alignment horizontal="center"/>
    </xf>
    <xf numFmtId="0" fontId="18" fillId="0" borderId="0" xfId="25" applyNumberFormat="1" applyFont="1" applyFill="1" applyAlignment="1"/>
    <xf numFmtId="0" fontId="1" fillId="2" borderId="0" xfId="1" applyNumberFormat="1" applyAlignment="1">
      <alignment horizontal="left" vertical="center"/>
    </xf>
    <xf numFmtId="164" fontId="1" fillId="2" borderId="0" xfId="1" applyNumberFormat="1" applyAlignment="1">
      <alignment horizontal="center"/>
    </xf>
    <xf numFmtId="0" fontId="1" fillId="2" borderId="0" xfId="1" applyAlignment="1">
      <alignment horizontal="center"/>
    </xf>
    <xf numFmtId="4" fontId="0" fillId="0" borderId="0" xfId="0" applyNumberFormat="1"/>
    <xf numFmtId="4" fontId="2" fillId="0" borderId="0" xfId="0" applyNumberFormat="1" applyFont="1" applyAlignment="1">
      <alignment horizontal="center"/>
    </xf>
    <xf numFmtId="4" fontId="1" fillId="2" borderId="0" xfId="1" applyNumberFormat="1" applyAlignment="1">
      <alignment horizontal="center" vertical="center"/>
    </xf>
    <xf numFmtId="39" fontId="0" fillId="0" borderId="0" xfId="0" applyNumberFormat="1"/>
    <xf numFmtId="0" fontId="9" fillId="5" borderId="0" xfId="23" applyBorder="1" applyAlignment="1">
      <alignment horizontal="center" vertical="center"/>
    </xf>
    <xf numFmtId="164" fontId="9" fillId="5" borderId="0" xfId="23" applyNumberFormat="1" applyBorder="1" applyAlignment="1">
      <alignment horizontal="center" vertical="center"/>
    </xf>
    <xf numFmtId="164" fontId="9" fillId="5" borderId="0" xfId="23" applyNumberFormat="1" applyBorder="1" applyAlignment="1">
      <alignment horizontal="center"/>
    </xf>
    <xf numFmtId="0" fontId="9" fillId="5" borderId="0" xfId="23" applyBorder="1" applyAlignment="1">
      <alignment horizontal="center"/>
    </xf>
    <xf numFmtId="0" fontId="9" fillId="5" borderId="0" xfId="23" applyBorder="1" applyAlignment="1">
      <alignment horizontal="left" vertical="top"/>
    </xf>
    <xf numFmtId="0" fontId="16" fillId="2" borderId="0" xfId="1" applyNumberFormat="1" applyFont="1" applyBorder="1" applyAlignment="1">
      <alignment horizontal="center" vertical="center"/>
    </xf>
    <xf numFmtId="164" fontId="16" fillId="2" borderId="0" xfId="1" applyNumberFormat="1" applyFont="1" applyBorder="1" applyAlignment="1">
      <alignment horizontal="center" vertical="center"/>
    </xf>
    <xf numFmtId="0" fontId="16" fillId="2" borderId="0" xfId="1" applyFont="1" applyBorder="1" applyAlignment="1">
      <alignment horizontal="left" vertical="center"/>
    </xf>
    <xf numFmtId="0" fontId="4" fillId="2" borderId="0" xfId="28" applyFill="1" applyBorder="1" applyAlignment="1">
      <alignment horizontal="center"/>
    </xf>
    <xf numFmtId="165" fontId="10" fillId="6" borderId="2" xfId="24" applyNumberFormat="1"/>
    <xf numFmtId="0" fontId="0" fillId="0" borderId="4" xfId="0" applyBorder="1"/>
    <xf numFmtId="0" fontId="0" fillId="0" borderId="0" xfId="0" applyBorder="1"/>
    <xf numFmtId="0" fontId="1" fillId="2" borderId="0" xfId="1" applyBorder="1" applyAlignment="1">
      <alignment horizontal="center" vertical="center"/>
    </xf>
    <xf numFmtId="164" fontId="1" fillId="2" borderId="0" xfId="1" applyNumberFormat="1" applyBorder="1" applyAlignment="1">
      <alignment horizontal="center" vertical="center"/>
    </xf>
    <xf numFmtId="0" fontId="1" fillId="2" borderId="0" xfId="1" applyBorder="1" applyAlignment="1">
      <alignment horizontal="left" vertical="center"/>
    </xf>
    <xf numFmtId="0" fontId="1" fillId="2" borderId="0" xfId="1" applyBorder="1" applyAlignment="1">
      <alignment horizontal="center"/>
    </xf>
    <xf numFmtId="8" fontId="1" fillId="2" borderId="0" xfId="1" applyNumberFormat="1" applyBorder="1" applyAlignment="1">
      <alignment horizontal="center" vertical="center"/>
    </xf>
    <xf numFmtId="0" fontId="1" fillId="2" borderId="0" xfId="1" applyBorder="1" applyAlignment="1">
      <alignment vertical="center"/>
    </xf>
    <xf numFmtId="0" fontId="18" fillId="0" borderId="0" xfId="0" applyFont="1"/>
    <xf numFmtId="0" fontId="8" fillId="4" borderId="0" xfId="22" applyAlignment="1">
      <alignment horizontal="center"/>
    </xf>
    <xf numFmtId="0" fontId="25" fillId="0" borderId="0" xfId="0" applyFont="1" applyAlignment="1">
      <alignment horizontal="center"/>
    </xf>
    <xf numFmtId="0" fontId="3" fillId="0" borderId="0" xfId="0" applyFont="1" applyAlignment="1">
      <alignment horizontal="left" vertical="center"/>
    </xf>
    <xf numFmtId="164" fontId="8" fillId="4" borderId="0" xfId="22" applyNumberFormat="1" applyAlignment="1">
      <alignment horizontal="center"/>
    </xf>
    <xf numFmtId="0" fontId="26" fillId="0" borderId="5" xfId="31" applyAlignment="1">
      <alignment horizontal="center"/>
    </xf>
    <xf numFmtId="164" fontId="9" fillId="5" borderId="1" xfId="23" applyNumberFormat="1" applyAlignment="1">
      <alignment horizontal="center"/>
    </xf>
    <xf numFmtId="164" fontId="7" fillId="3" borderId="0" xfId="21" applyNumberFormat="1" applyAlignment="1">
      <alignment horizontal="center"/>
    </xf>
    <xf numFmtId="0" fontId="9" fillId="5" borderId="1" xfId="23" applyAlignment="1">
      <alignment horizontal="left"/>
    </xf>
    <xf numFmtId="164" fontId="9" fillId="5" borderId="1" xfId="23" applyNumberFormat="1" applyAlignment="1">
      <alignment horizontal="right"/>
    </xf>
    <xf numFmtId="164" fontId="7" fillId="3" borderId="0" xfId="21" applyNumberFormat="1" applyAlignment="1">
      <alignment horizontal="right"/>
    </xf>
    <xf numFmtId="165" fontId="4" fillId="0" borderId="0" xfId="28" applyNumberFormat="1"/>
    <xf numFmtId="39" fontId="9" fillId="5" borderId="0" xfId="23" applyNumberFormat="1" applyBorder="1" applyAlignment="1">
      <alignment horizontal="center" vertical="center"/>
    </xf>
    <xf numFmtId="39" fontId="9" fillId="5" borderId="0" xfId="23" applyNumberFormat="1" applyBorder="1" applyAlignment="1">
      <alignment horizontal="center"/>
    </xf>
    <xf numFmtId="0" fontId="8" fillId="4" borderId="0" xfId="22" applyAlignment="1">
      <alignment horizontal="center" vertical="center"/>
    </xf>
    <xf numFmtId="0" fontId="0" fillId="0" borderId="0" xfId="0" applyProtection="1">
      <protection locked="0"/>
    </xf>
    <xf numFmtId="0" fontId="2" fillId="0" borderId="0" xfId="0" applyFont="1" applyAlignment="1" applyProtection="1">
      <alignment horizontal="center"/>
      <protection locked="0"/>
    </xf>
    <xf numFmtId="0" fontId="8" fillId="4" borderId="0" xfId="22"/>
    <xf numFmtId="0" fontId="15" fillId="2" borderId="0" xfId="1" applyFont="1" applyBorder="1" applyAlignment="1">
      <alignment horizontal="right" vertical="center"/>
    </xf>
    <xf numFmtId="0" fontId="28" fillId="2" borderId="0" xfId="1" applyFont="1" applyAlignment="1">
      <alignment horizontal="right"/>
    </xf>
    <xf numFmtId="0" fontId="15" fillId="2" borderId="0" xfId="1" applyFont="1" applyBorder="1" applyAlignment="1">
      <alignment horizontal="right"/>
    </xf>
    <xf numFmtId="0" fontId="24" fillId="0" borderId="0" xfId="30" applyAlignment="1" applyProtection="1">
      <alignment horizontal="center"/>
    </xf>
    <xf numFmtId="0" fontId="4" fillId="0" borderId="0" xfId="28" applyAlignment="1" applyProtection="1">
      <alignment horizontal="center"/>
    </xf>
    <xf numFmtId="0" fontId="17" fillId="0" borderId="3" xfId="25" applyNumberFormat="1" applyFont="1" applyFill="1" applyBorder="1" applyAlignment="1">
      <alignment horizontal="left"/>
    </xf>
    <xf numFmtId="0" fontId="17" fillId="0" borderId="3" xfId="25" applyNumberFormat="1" applyFont="1" applyFill="1" applyBorder="1" applyAlignment="1">
      <alignment horizontal="center"/>
    </xf>
    <xf numFmtId="0" fontId="11" fillId="0" borderId="0" xfId="25" applyNumberFormat="1" applyFont="1" applyFill="1" applyBorder="1" applyAlignment="1">
      <alignment wrapText="1"/>
    </xf>
    <xf numFmtId="0" fontId="0" fillId="0" borderId="8" xfId="0" applyBorder="1"/>
    <xf numFmtId="0" fontId="26" fillId="0" borderId="5" xfId="31"/>
    <xf numFmtId="0" fontId="26" fillId="0" borderId="5" xfId="31" applyAlignment="1">
      <alignment horizontal="center" vertical="center"/>
    </xf>
    <xf numFmtId="7" fontId="26" fillId="0" borderId="5" xfId="20" applyNumberFormat="1" applyFont="1" applyBorder="1" applyAlignment="1">
      <alignment horizontal="center" vertical="center"/>
    </xf>
    <xf numFmtId="164" fontId="26" fillId="0" borderId="5" xfId="31" applyNumberFormat="1" applyFill="1" applyAlignment="1">
      <alignment horizontal="center" vertical="center"/>
    </xf>
    <xf numFmtId="164" fontId="26" fillId="0" borderId="5" xfId="31" applyNumberFormat="1" applyAlignment="1">
      <alignment horizontal="center" vertical="center"/>
    </xf>
    <xf numFmtId="0" fontId="9" fillId="5" borderId="10" xfId="23" applyBorder="1" applyAlignment="1">
      <alignment horizontal="center" vertical="center"/>
    </xf>
    <xf numFmtId="39" fontId="9" fillId="5" borderId="10" xfId="23" applyNumberFormat="1" applyBorder="1" applyAlignment="1">
      <alignment horizontal="center" vertical="center"/>
    </xf>
    <xf numFmtId="164" fontId="9" fillId="5" borderId="10" xfId="23" applyNumberFormat="1" applyBorder="1" applyAlignment="1">
      <alignment horizontal="center" vertical="center"/>
    </xf>
    <xf numFmtId="0" fontId="9" fillId="5" borderId="10" xfId="23" applyBorder="1" applyAlignment="1">
      <alignment horizontal="left" vertical="top"/>
    </xf>
    <xf numFmtId="0" fontId="9" fillId="5" borderId="14" xfId="23" applyBorder="1" applyAlignment="1">
      <alignment horizontal="center"/>
    </xf>
    <xf numFmtId="39" fontId="9" fillId="5" borderId="14" xfId="23" applyNumberFormat="1" applyBorder="1" applyAlignment="1">
      <alignment horizontal="center"/>
    </xf>
    <xf numFmtId="164" fontId="9" fillId="5" borderId="14" xfId="23" applyNumberFormat="1" applyBorder="1" applyAlignment="1">
      <alignment horizontal="center"/>
    </xf>
    <xf numFmtId="0" fontId="9" fillId="5" borderId="14" xfId="23" applyBorder="1" applyAlignment="1">
      <alignment horizontal="left"/>
    </xf>
    <xf numFmtId="4" fontId="9" fillId="5" borderId="10" xfId="23" applyNumberFormat="1" applyBorder="1" applyAlignment="1">
      <alignment horizontal="center" vertical="center"/>
    </xf>
    <xf numFmtId="0" fontId="2" fillId="0" borderId="0" xfId="0" applyFont="1" applyAlignment="1">
      <alignment horizontal="left"/>
    </xf>
    <xf numFmtId="0" fontId="9" fillId="5" borderId="3" xfId="23" applyBorder="1"/>
    <xf numFmtId="0" fontId="9" fillId="5" borderId="3" xfId="23" applyBorder="1" applyAlignment="1">
      <alignment horizontal="center"/>
    </xf>
    <xf numFmtId="39" fontId="9" fillId="5" borderId="3" xfId="23" applyNumberFormat="1" applyBorder="1" applyAlignment="1">
      <alignment horizontal="center" vertical="center"/>
    </xf>
    <xf numFmtId="164" fontId="9" fillId="5" borderId="3" xfId="23" applyNumberFormat="1" applyBorder="1" applyAlignment="1">
      <alignment horizontal="center" vertical="center"/>
    </xf>
    <xf numFmtId="0" fontId="9" fillId="5" borderId="14" xfId="23" applyBorder="1" applyAlignment="1">
      <alignment horizontal="center" vertical="center"/>
    </xf>
    <xf numFmtId="0" fontId="9" fillId="5" borderId="14" xfId="23" applyBorder="1" applyAlignment="1">
      <alignment horizontal="left" vertical="top"/>
    </xf>
    <xf numFmtId="0" fontId="0" fillId="0" borderId="8" xfId="0" applyBorder="1" applyAlignment="1">
      <alignment horizontal="center"/>
    </xf>
    <xf numFmtId="0" fontId="21" fillId="0" borderId="8" xfId="0" applyFont="1" applyBorder="1" applyAlignment="1">
      <alignment horizontal="center"/>
    </xf>
    <xf numFmtId="0" fontId="9" fillId="5" borderId="8" xfId="23" applyBorder="1" applyAlignment="1">
      <alignment horizontal="center"/>
    </xf>
    <xf numFmtId="0" fontId="9" fillId="5" borderId="11" xfId="23" applyBorder="1" applyAlignment="1">
      <alignment horizontal="center" vertical="center"/>
    </xf>
    <xf numFmtId="0" fontId="9" fillId="5" borderId="15" xfId="23" applyBorder="1" applyAlignment="1">
      <alignment horizontal="center" vertical="center"/>
    </xf>
    <xf numFmtId="0" fontId="9" fillId="5" borderId="15" xfId="23" applyBorder="1" applyAlignment="1">
      <alignment horizontal="center"/>
    </xf>
    <xf numFmtId="0" fontId="9" fillId="5" borderId="10" xfId="23" applyBorder="1" applyAlignment="1">
      <alignment horizontal="center" vertical="top"/>
    </xf>
    <xf numFmtId="0" fontId="9" fillId="5" borderId="0" xfId="23" applyBorder="1" applyAlignment="1">
      <alignment horizontal="center" vertical="top"/>
    </xf>
    <xf numFmtId="0" fontId="9" fillId="5" borderId="3" xfId="23" applyBorder="1" applyAlignment="1">
      <alignment horizontal="center" vertical="top"/>
    </xf>
    <xf numFmtId="0" fontId="9" fillId="5" borderId="14" xfId="23" applyBorder="1" applyAlignment="1">
      <alignment horizontal="center" vertical="top"/>
    </xf>
    <xf numFmtId="0" fontId="8" fillId="4" borderId="8" xfId="22" applyNumberFormat="1" applyBorder="1" applyAlignment="1">
      <alignment horizontal="center" vertical="center"/>
    </xf>
    <xf numFmtId="0" fontId="8" fillId="4" borderId="11" xfId="22" applyNumberFormat="1" applyBorder="1" applyAlignment="1">
      <alignment horizontal="center" vertical="center"/>
    </xf>
    <xf numFmtId="0" fontId="8" fillId="4" borderId="10" xfId="22" applyNumberFormat="1" applyBorder="1" applyAlignment="1">
      <alignment horizontal="center" vertical="center"/>
    </xf>
    <xf numFmtId="0" fontId="8" fillId="4" borderId="10" xfId="22" applyNumberFormat="1" applyBorder="1" applyAlignment="1">
      <alignment horizontal="left" vertical="center"/>
    </xf>
    <xf numFmtId="0" fontId="1" fillId="2" borderId="8" xfId="1" applyNumberFormat="1" applyBorder="1" applyAlignment="1">
      <alignment horizontal="center" vertical="center"/>
    </xf>
    <xf numFmtId="164" fontId="1" fillId="2" borderId="3" xfId="1" applyNumberFormat="1" applyBorder="1" applyAlignment="1">
      <alignment horizontal="center" vertical="center"/>
    </xf>
    <xf numFmtId="0" fontId="1" fillId="2" borderId="11" xfId="1" applyNumberFormat="1" applyBorder="1" applyAlignment="1">
      <alignment horizontal="center" vertical="center"/>
    </xf>
    <xf numFmtId="0" fontId="1" fillId="2" borderId="10" xfId="1" applyNumberFormat="1" applyBorder="1" applyAlignment="1">
      <alignment horizontal="center" vertical="center"/>
    </xf>
    <xf numFmtId="164" fontId="1" fillId="2" borderId="10" xfId="1" applyNumberFormat="1" applyBorder="1" applyAlignment="1">
      <alignment horizontal="center" vertical="center"/>
    </xf>
    <xf numFmtId="0" fontId="1" fillId="2" borderId="10" xfId="1" applyNumberFormat="1" applyBorder="1" applyAlignment="1">
      <alignment horizontal="left" vertical="center"/>
    </xf>
    <xf numFmtId="0" fontId="9" fillId="5" borderId="7" xfId="23" applyBorder="1" applyAlignment="1">
      <alignment horizontal="left" vertical="top"/>
    </xf>
    <xf numFmtId="0" fontId="1" fillId="2" borderId="15" xfId="1" applyNumberFormat="1" applyBorder="1" applyAlignment="1">
      <alignment horizontal="center"/>
    </xf>
    <xf numFmtId="0" fontId="1" fillId="2" borderId="14" xfId="1" applyNumberFormat="1" applyBorder="1" applyAlignment="1">
      <alignment horizontal="center" wrapText="1"/>
    </xf>
    <xf numFmtId="0" fontId="1" fillId="2" borderId="14" xfId="1" applyNumberFormat="1" applyBorder="1" applyAlignment="1">
      <alignment horizontal="center"/>
    </xf>
    <xf numFmtId="164" fontId="1" fillId="2" borderId="14" xfId="1" applyNumberFormat="1" applyBorder="1" applyAlignment="1">
      <alignment horizontal="center"/>
    </xf>
    <xf numFmtId="0" fontId="1" fillId="2" borderId="6" xfId="1" applyBorder="1" applyAlignment="1">
      <alignment vertical="center"/>
    </xf>
    <xf numFmtId="164" fontId="26" fillId="0" borderId="5" xfId="31" applyNumberFormat="1" applyAlignment="1">
      <alignment horizontal="center"/>
    </xf>
    <xf numFmtId="0" fontId="1" fillId="2" borderId="3" xfId="1" applyBorder="1"/>
    <xf numFmtId="0" fontId="8" fillId="4" borderId="0" xfId="22" applyNumberFormat="1" applyBorder="1" applyAlignment="1">
      <alignment horizontal="center" vertical="center"/>
    </xf>
    <xf numFmtId="164" fontId="8" fillId="4" borderId="0" xfId="22" applyNumberFormat="1" applyBorder="1" applyAlignment="1">
      <alignment horizontal="center" vertical="center"/>
    </xf>
    <xf numFmtId="0" fontId="8" fillId="4" borderId="0" xfId="22" applyNumberFormat="1" applyBorder="1" applyAlignment="1">
      <alignment horizontal="left" vertical="center"/>
    </xf>
    <xf numFmtId="0" fontId="8" fillId="4" borderId="0" xfId="22" applyNumberFormat="1" applyAlignment="1">
      <alignment horizontal="center" vertical="center"/>
    </xf>
    <xf numFmtId="164" fontId="8" fillId="4" borderId="0" xfId="22" applyNumberFormat="1" applyAlignment="1">
      <alignment horizontal="center" vertical="center"/>
    </xf>
    <xf numFmtId="0" fontId="8" fillId="4" borderId="0" xfId="22" applyNumberFormat="1" applyAlignment="1">
      <alignment horizontal="left" vertical="center"/>
    </xf>
    <xf numFmtId="0" fontId="1" fillId="2" borderId="10" xfId="1" applyNumberFormat="1" applyBorder="1" applyAlignment="1">
      <alignment wrapText="1"/>
    </xf>
    <xf numFmtId="0" fontId="1" fillId="2" borderId="0" xfId="1" applyNumberFormat="1" applyAlignment="1">
      <alignment wrapText="1"/>
    </xf>
    <xf numFmtId="0" fontId="18" fillId="0" borderId="0" xfId="0" applyFont="1" applyAlignment="1">
      <alignment horizontal="center"/>
    </xf>
    <xf numFmtId="0" fontId="0" fillId="7" borderId="0" xfId="0" applyFill="1" applyBorder="1"/>
    <xf numFmtId="0" fontId="3" fillId="0" borderId="0" xfId="0" applyFont="1" applyAlignment="1">
      <alignment horizontal="center" vertical="center"/>
    </xf>
    <xf numFmtId="0" fontId="1" fillId="2" borderId="0" xfId="1" applyBorder="1"/>
    <xf numFmtId="0" fontId="11" fillId="0" borderId="8" xfId="25" applyBorder="1">
      <alignment vertical="center"/>
    </xf>
    <xf numFmtId="0" fontId="8" fillId="4" borderId="7" xfId="22" applyNumberFormat="1" applyBorder="1" applyAlignment="1">
      <alignment horizontal="left" vertical="center"/>
    </xf>
    <xf numFmtId="0" fontId="8" fillId="4" borderId="3" xfId="22" applyBorder="1" applyAlignment="1">
      <alignment vertical="center"/>
    </xf>
    <xf numFmtId="0" fontId="1" fillId="2" borderId="14" xfId="1" applyNumberFormat="1" applyBorder="1" applyAlignment="1">
      <alignment horizontal="center" vertical="center"/>
    </xf>
    <xf numFmtId="164" fontId="1" fillId="2" borderId="14" xfId="1" applyNumberFormat="1" applyBorder="1" applyAlignment="1">
      <alignment horizontal="center" vertical="center"/>
    </xf>
    <xf numFmtId="0" fontId="1" fillId="2" borderId="14" xfId="1" applyNumberFormat="1" applyBorder="1" applyAlignment="1">
      <alignment horizontal="left" vertical="center"/>
    </xf>
    <xf numFmtId="0" fontId="29" fillId="0" borderId="8" xfId="25" applyNumberFormat="1" applyFont="1" applyFill="1" applyBorder="1" applyAlignment="1">
      <alignment wrapText="1"/>
    </xf>
    <xf numFmtId="0" fontId="1" fillId="2" borderId="15" xfId="1" applyNumberFormat="1" applyBorder="1" applyAlignment="1">
      <alignment horizontal="center" vertical="center"/>
    </xf>
    <xf numFmtId="0" fontId="1" fillId="2" borderId="11" xfId="1" applyNumberFormat="1" applyBorder="1" applyAlignment="1">
      <alignment horizontal="center" wrapText="1"/>
    </xf>
    <xf numFmtId="0" fontId="1" fillId="2" borderId="8" xfId="1" applyNumberFormat="1" applyBorder="1" applyAlignment="1">
      <alignment wrapText="1"/>
    </xf>
    <xf numFmtId="0" fontId="1" fillId="2" borderId="10" xfId="1" applyBorder="1" applyAlignment="1">
      <alignment horizontal="center" vertical="center"/>
    </xf>
    <xf numFmtId="4" fontId="1" fillId="2" borderId="10" xfId="1" applyNumberFormat="1" applyBorder="1" applyAlignment="1">
      <alignment horizontal="center" vertical="center"/>
    </xf>
    <xf numFmtId="0" fontId="1" fillId="2" borderId="10" xfId="1" applyBorder="1" applyAlignment="1">
      <alignment horizontal="left" vertical="center"/>
    </xf>
    <xf numFmtId="0" fontId="1" fillId="2" borderId="3" xfId="1" applyBorder="1" applyAlignment="1">
      <alignment horizontal="center" vertical="center"/>
    </xf>
    <xf numFmtId="4" fontId="1" fillId="2" borderId="0" xfId="1" applyNumberFormat="1" applyBorder="1" applyAlignment="1">
      <alignment horizontal="center" vertical="center"/>
    </xf>
    <xf numFmtId="164" fontId="1" fillId="2" borderId="0" xfId="1" applyNumberFormat="1" applyBorder="1" applyAlignment="1">
      <alignment horizontal="center"/>
    </xf>
    <xf numFmtId="0" fontId="1" fillId="2" borderId="12" xfId="1" applyBorder="1"/>
    <xf numFmtId="0" fontId="9" fillId="5" borderId="8" xfId="23" applyBorder="1" applyAlignment="1">
      <alignment horizontal="center" vertical="center"/>
    </xf>
    <xf numFmtId="0" fontId="1" fillId="2" borderId="13" xfId="1" applyBorder="1" applyAlignment="1">
      <alignment horizontal="center" vertical="center"/>
    </xf>
    <xf numFmtId="0" fontId="1" fillId="2" borderId="8" xfId="1" applyBorder="1" applyAlignment="1">
      <alignment horizontal="center" vertical="center"/>
    </xf>
    <xf numFmtId="0" fontId="1" fillId="2" borderId="7" xfId="1" applyBorder="1" applyAlignment="1">
      <alignment horizontal="left" vertical="center"/>
    </xf>
    <xf numFmtId="0" fontId="9" fillId="5" borderId="9" xfId="23" applyBorder="1" applyAlignment="1">
      <alignment horizontal="left" vertical="center"/>
    </xf>
    <xf numFmtId="0" fontId="9" fillId="5" borderId="7" xfId="23" applyBorder="1" applyAlignment="1">
      <alignment horizontal="left" vertical="center"/>
    </xf>
    <xf numFmtId="0" fontId="9" fillId="5" borderId="0" xfId="23" applyBorder="1"/>
    <xf numFmtId="0" fontId="9" fillId="5" borderId="17" xfId="23" applyBorder="1" applyAlignment="1">
      <alignment horizontal="center"/>
    </xf>
    <xf numFmtId="0" fontId="9" fillId="5" borderId="12" xfId="23" applyBorder="1" applyAlignment="1">
      <alignment horizontal="center"/>
    </xf>
    <xf numFmtId="164" fontId="4" fillId="0" borderId="0" xfId="28" applyNumberFormat="1" applyAlignment="1">
      <alignment horizontal="center" vertical="center"/>
    </xf>
    <xf numFmtId="0" fontId="1" fillId="2" borderId="15" xfId="1" applyBorder="1" applyAlignment="1">
      <alignment horizontal="center" vertical="center"/>
    </xf>
    <xf numFmtId="0" fontId="1" fillId="2" borderId="14" xfId="1" applyBorder="1" applyAlignment="1">
      <alignment horizontal="center" vertical="center"/>
    </xf>
    <xf numFmtId="39" fontId="1" fillId="2" borderId="14" xfId="1" applyNumberFormat="1" applyBorder="1" applyAlignment="1">
      <alignment horizontal="center" vertical="center"/>
    </xf>
    <xf numFmtId="0" fontId="1" fillId="2" borderId="6" xfId="1" applyBorder="1" applyAlignment="1">
      <alignment horizontal="left" vertical="center"/>
    </xf>
    <xf numFmtId="0" fontId="1" fillId="2" borderId="15" xfId="1" applyNumberFormat="1" applyBorder="1" applyAlignment="1">
      <alignment horizontal="center" vertical="center" wrapText="1"/>
    </xf>
    <xf numFmtId="0" fontId="1" fillId="2" borderId="14" xfId="1" applyNumberFormat="1" applyBorder="1" applyAlignment="1">
      <alignment horizontal="center" vertical="center" wrapText="1"/>
    </xf>
    <xf numFmtId="164" fontId="1" fillId="2" borderId="14" xfId="1" applyNumberFormat="1" applyBorder="1" applyAlignment="1">
      <alignment horizontal="center" vertical="center" wrapText="1"/>
    </xf>
    <xf numFmtId="0" fontId="1" fillId="2" borderId="6" xfId="1" applyNumberFormat="1" applyBorder="1" applyAlignment="1">
      <alignment horizontal="left" vertical="center" wrapText="1"/>
    </xf>
    <xf numFmtId="0" fontId="1" fillId="2" borderId="6" xfId="1" applyNumberFormat="1" applyBorder="1" applyAlignment="1">
      <alignment horizontal="left" vertical="center"/>
    </xf>
    <xf numFmtId="6" fontId="1" fillId="2" borderId="14" xfId="1" applyNumberFormat="1" applyBorder="1" applyAlignment="1">
      <alignment horizontal="center" vertical="center" wrapText="1"/>
    </xf>
    <xf numFmtId="2" fontId="1" fillId="2" borderId="10" xfId="1" applyNumberFormat="1" applyBorder="1" applyAlignment="1">
      <alignment horizontal="center" vertical="center"/>
    </xf>
    <xf numFmtId="2" fontId="1" fillId="2" borderId="0" xfId="1" applyNumberFormat="1" applyAlignment="1">
      <alignment horizontal="center" vertical="center"/>
    </xf>
    <xf numFmtId="2" fontId="1" fillId="2" borderId="0" xfId="1" applyNumberFormat="1" applyBorder="1" applyAlignment="1">
      <alignment horizontal="center" vertical="center"/>
    </xf>
    <xf numFmtId="2" fontId="1" fillId="2" borderId="14" xfId="1" applyNumberFormat="1" applyBorder="1" applyAlignment="1">
      <alignment horizontal="center" vertical="center"/>
    </xf>
    <xf numFmtId="2" fontId="8" fillId="4" borderId="0" xfId="22" applyNumberFormat="1" applyBorder="1" applyAlignment="1">
      <alignment horizontal="center" vertical="center"/>
    </xf>
    <xf numFmtId="2" fontId="8" fillId="4" borderId="0" xfId="22" applyNumberFormat="1" applyAlignment="1">
      <alignment horizontal="center" vertical="center"/>
    </xf>
    <xf numFmtId="0" fontId="1" fillId="2" borderId="8" xfId="1" applyBorder="1" applyAlignment="1">
      <alignment horizontal="center"/>
    </xf>
    <xf numFmtId="0" fontId="1" fillId="2" borderId="7" xfId="1" applyBorder="1"/>
    <xf numFmtId="0" fontId="1" fillId="2" borderId="13" xfId="1" applyBorder="1"/>
    <xf numFmtId="0" fontId="1" fillId="2" borderId="0" xfId="1" applyBorder="1" applyAlignment="1">
      <alignment horizontal="left"/>
    </xf>
    <xf numFmtId="0" fontId="26" fillId="0" borderId="3" xfId="31" applyBorder="1" applyAlignment="1">
      <alignment horizontal="center" vertical="center"/>
    </xf>
    <xf numFmtId="164" fontId="26" fillId="0" borderId="12" xfId="31" applyNumberFormat="1" applyBorder="1" applyAlignment="1">
      <alignment horizontal="center" vertical="center"/>
    </xf>
    <xf numFmtId="0" fontId="16" fillId="2" borderId="0" xfId="1" applyFont="1" applyBorder="1" applyAlignment="1">
      <alignment horizontal="left"/>
    </xf>
    <xf numFmtId="2" fontId="16" fillId="2" borderId="0" xfId="1" applyNumberFormat="1" applyFont="1" applyBorder="1" applyAlignment="1">
      <alignment horizontal="center" vertical="center"/>
    </xf>
    <xf numFmtId="2" fontId="26" fillId="0" borderId="5" xfId="31" applyNumberFormat="1" applyAlignment="1">
      <alignment horizontal="center"/>
    </xf>
    <xf numFmtId="2" fontId="19" fillId="0" borderId="0" xfId="0" applyNumberFormat="1" applyFont="1"/>
    <xf numFmtId="2" fontId="19" fillId="0" borderId="0" xfId="0" applyNumberFormat="1" applyFont="1" applyAlignment="1">
      <alignment horizontal="center"/>
    </xf>
    <xf numFmtId="2" fontId="20" fillId="0" borderId="0" xfId="0" applyNumberFormat="1" applyFont="1" applyBorder="1" applyAlignment="1">
      <alignment horizontal="center"/>
    </xf>
    <xf numFmtId="2" fontId="16" fillId="2" borderId="0" xfId="1" applyNumberFormat="1" applyFont="1" applyBorder="1" applyAlignment="1">
      <alignment horizontal="center"/>
    </xf>
    <xf numFmtId="0" fontId="1" fillId="2" borderId="11" xfId="1" applyBorder="1" applyAlignment="1">
      <alignment horizontal="center" vertical="center"/>
    </xf>
    <xf numFmtId="0" fontId="25" fillId="0" borderId="0" xfId="0" applyFont="1" applyAlignment="1">
      <alignment horizontal="center" vertical="center"/>
    </xf>
    <xf numFmtId="0" fontId="0" fillId="0" borderId="3" xfId="0" applyBorder="1" applyAlignment="1">
      <alignment horizontal="center" vertical="center"/>
    </xf>
    <xf numFmtId="0" fontId="26" fillId="2" borderId="5" xfId="31" applyFill="1" applyAlignment="1">
      <alignment horizontal="center" vertical="center"/>
    </xf>
    <xf numFmtId="164" fontId="26" fillId="2" borderId="5" xfId="31" applyNumberFormat="1" applyFill="1" applyAlignment="1">
      <alignment horizontal="center" vertical="center"/>
    </xf>
    <xf numFmtId="0" fontId="27" fillId="0" borderId="0" xfId="0" applyFont="1" applyAlignment="1">
      <alignment horizontal="right" vertical="center"/>
    </xf>
    <xf numFmtId="0" fontId="0" fillId="0" borderId="0" xfId="0" applyAlignment="1">
      <alignment vertical="center"/>
    </xf>
    <xf numFmtId="0" fontId="25" fillId="0" borderId="3" xfId="0" applyFont="1" applyBorder="1" applyAlignment="1">
      <alignment horizontal="center" vertical="center"/>
    </xf>
    <xf numFmtId="0" fontId="1" fillId="2" borderId="0" xfId="1" applyAlignment="1">
      <alignment horizontal="right" vertical="center"/>
    </xf>
    <xf numFmtId="0" fontId="0" fillId="0" borderId="8" xfId="0" applyBorder="1" applyAlignment="1">
      <alignment vertical="center"/>
    </xf>
    <xf numFmtId="0" fontId="1" fillId="2" borderId="3" xfId="1" applyBorder="1" applyAlignment="1">
      <alignment horizontal="right" vertical="center"/>
    </xf>
    <xf numFmtId="0" fontId="1" fillId="2" borderId="10" xfId="1" applyBorder="1" applyAlignment="1">
      <alignment horizontal="right" vertical="center"/>
    </xf>
    <xf numFmtId="0" fontId="0" fillId="0" borderId="0" xfId="0" applyAlignment="1">
      <alignment horizontal="right" vertical="center"/>
    </xf>
    <xf numFmtId="164" fontId="25" fillId="0" borderId="0" xfId="0" applyNumberFormat="1" applyFont="1" applyAlignment="1">
      <alignment horizontal="center" vertical="center"/>
    </xf>
    <xf numFmtId="164" fontId="0" fillId="0" borderId="8" xfId="0" applyNumberFormat="1" applyBorder="1" applyAlignment="1">
      <alignment vertical="center"/>
    </xf>
    <xf numFmtId="164" fontId="1" fillId="2" borderId="9" xfId="1" applyNumberFormat="1" applyBorder="1" applyAlignment="1">
      <alignment horizontal="center" vertical="center"/>
    </xf>
    <xf numFmtId="164" fontId="1" fillId="2" borderId="7" xfId="1" applyNumberFormat="1" applyBorder="1" applyAlignment="1">
      <alignment horizontal="center" vertical="center"/>
    </xf>
    <xf numFmtId="0" fontId="0" fillId="0" borderId="13" xfId="0" applyBorder="1" applyAlignment="1">
      <alignment vertical="center"/>
    </xf>
    <xf numFmtId="0" fontId="0" fillId="0" borderId="3" xfId="0" applyBorder="1" applyAlignment="1">
      <alignment vertical="center"/>
    </xf>
    <xf numFmtId="164" fontId="26" fillId="0" borderId="3" xfId="31" applyNumberFormat="1" applyBorder="1" applyAlignment="1">
      <alignment horizontal="center" vertical="center"/>
    </xf>
    <xf numFmtId="0" fontId="0" fillId="0" borderId="0" xfId="0" applyBorder="1" applyAlignment="1">
      <alignment vertical="center"/>
    </xf>
    <xf numFmtId="0" fontId="1" fillId="2" borderId="11" xfId="1" applyBorder="1" applyAlignment="1">
      <alignment vertical="center"/>
    </xf>
    <xf numFmtId="0" fontId="4" fillId="0" borderId="0" xfId="28" applyAlignment="1">
      <alignment vertical="center"/>
    </xf>
    <xf numFmtId="164" fontId="26" fillId="0" borderId="18" xfId="31" applyNumberFormat="1" applyBorder="1" applyAlignment="1">
      <alignment horizontal="center" vertical="center"/>
    </xf>
    <xf numFmtId="0" fontId="1" fillId="2" borderId="0" xfId="1" applyBorder="1" applyAlignment="1">
      <alignment horizontal="right" vertical="center"/>
    </xf>
    <xf numFmtId="0" fontId="0" fillId="0" borderId="3" xfId="0" applyBorder="1" applyAlignment="1">
      <alignment horizontal="right" vertical="center"/>
    </xf>
    <xf numFmtId="0" fontId="0" fillId="0" borderId="7" xfId="0" applyBorder="1" applyAlignment="1">
      <alignment horizontal="right" vertical="center"/>
    </xf>
    <xf numFmtId="0" fontId="4" fillId="0" borderId="0" xfId="28" applyAlignment="1">
      <alignment horizontal="center" vertical="center"/>
    </xf>
    <xf numFmtId="164" fontId="26" fillId="2" borderId="5" xfId="31" applyNumberFormat="1" applyFill="1" applyAlignment="1">
      <alignment horizontal="center"/>
    </xf>
    <xf numFmtId="0" fontId="7" fillId="3" borderId="14" xfId="21" applyNumberFormat="1" applyBorder="1" applyAlignment="1">
      <alignment horizontal="left" vertical="center"/>
    </xf>
    <xf numFmtId="0" fontId="8" fillId="4" borderId="3" xfId="22" applyBorder="1"/>
    <xf numFmtId="0" fontId="26" fillId="2" borderId="5" xfId="31" applyFill="1" applyAlignment="1">
      <alignment horizontal="center"/>
    </xf>
    <xf numFmtId="0" fontId="1" fillId="2" borderId="0" xfId="1" applyNumberFormat="1" applyBorder="1" applyAlignment="1">
      <alignment horizontal="center" vertical="center"/>
    </xf>
    <xf numFmtId="164" fontId="1" fillId="2" borderId="19" xfId="1" applyNumberFormat="1" applyBorder="1" applyAlignment="1">
      <alignment horizontal="center"/>
    </xf>
    <xf numFmtId="0" fontId="1" fillId="2" borderId="9" xfId="1" applyNumberFormat="1" applyBorder="1" applyAlignment="1">
      <alignment horizontal="left" vertical="center"/>
    </xf>
    <xf numFmtId="0" fontId="1" fillId="2" borderId="7" xfId="1" applyBorder="1" applyAlignment="1">
      <alignment vertical="center"/>
    </xf>
    <xf numFmtId="0" fontId="4" fillId="9" borderId="15" xfId="28" applyFill="1" applyBorder="1" applyAlignment="1">
      <alignment horizontal="center"/>
    </xf>
    <xf numFmtId="0" fontId="23" fillId="9" borderId="14" xfId="0" applyFont="1" applyFill="1" applyBorder="1" applyAlignment="1">
      <alignment horizontal="center"/>
    </xf>
    <xf numFmtId="0" fontId="23" fillId="9" borderId="14" xfId="0" quotePrefix="1" applyFont="1" applyFill="1" applyBorder="1" applyAlignment="1">
      <alignment horizontal="center"/>
    </xf>
    <xf numFmtId="164" fontId="23" fillId="9" borderId="14" xfId="0" applyNumberFormat="1" applyFont="1" applyFill="1" applyBorder="1" applyAlignment="1">
      <alignment horizontal="center"/>
    </xf>
    <xf numFmtId="0" fontId="23" fillId="9" borderId="6" xfId="0" applyFont="1" applyFill="1" applyBorder="1" applyAlignment="1">
      <alignment horizontal="center"/>
    </xf>
    <xf numFmtId="0" fontId="24" fillId="9" borderId="15" xfId="30" applyFill="1" applyBorder="1" applyAlignment="1" applyProtection="1">
      <alignment horizontal="center"/>
    </xf>
    <xf numFmtId="0" fontId="4" fillId="9" borderId="15" xfId="28" applyFill="1" applyBorder="1" applyAlignment="1" applyProtection="1">
      <alignment horizontal="center"/>
    </xf>
    <xf numFmtId="0" fontId="4" fillId="2" borderId="15" xfId="28" applyFill="1" applyBorder="1" applyAlignment="1" applyProtection="1">
      <alignment horizontal="center"/>
    </xf>
    <xf numFmtId="0" fontId="1" fillId="2" borderId="14" xfId="1" applyBorder="1" applyAlignment="1">
      <alignment horizontal="center"/>
    </xf>
    <xf numFmtId="0" fontId="1" fillId="2" borderId="14" xfId="1" quotePrefix="1" applyBorder="1" applyAlignment="1">
      <alignment horizontal="center"/>
    </xf>
    <xf numFmtId="0" fontId="1" fillId="2" borderId="6" xfId="1" applyBorder="1" applyAlignment="1">
      <alignment horizontal="center"/>
    </xf>
    <xf numFmtId="0" fontId="4" fillId="2" borderId="15" xfId="28" applyFill="1" applyBorder="1" applyAlignment="1">
      <alignment horizontal="center"/>
    </xf>
    <xf numFmtId="0" fontId="1" fillId="2" borderId="15" xfId="1" applyBorder="1" applyAlignment="1">
      <alignment horizontal="center"/>
    </xf>
    <xf numFmtId="0" fontId="1" fillId="2" borderId="14" xfId="1" applyBorder="1" applyAlignment="1" applyProtection="1">
      <alignment horizontal="center"/>
    </xf>
    <xf numFmtId="0" fontId="26" fillId="0" borderId="5" xfId="31" applyAlignment="1">
      <alignment vertical="center"/>
    </xf>
    <xf numFmtId="0" fontId="8" fillId="4" borderId="11" xfId="22" applyBorder="1" applyAlignment="1">
      <alignment horizontal="center" vertical="center"/>
    </xf>
    <xf numFmtId="0" fontId="8" fillId="4" borderId="10" xfId="22" applyBorder="1" applyAlignment="1">
      <alignment horizontal="center" vertical="center"/>
    </xf>
    <xf numFmtId="164" fontId="8" fillId="4" borderId="10" xfId="20" applyNumberFormat="1" applyFont="1" applyFill="1" applyBorder="1" applyAlignment="1">
      <alignment horizontal="center" vertical="center"/>
    </xf>
    <xf numFmtId="0" fontId="8" fillId="4" borderId="9" xfId="22" applyBorder="1"/>
    <xf numFmtId="0" fontId="8" fillId="4" borderId="8" xfId="22" applyBorder="1" applyAlignment="1">
      <alignment horizontal="center" vertical="center"/>
    </xf>
    <xf numFmtId="0" fontId="8" fillId="4" borderId="0" xfId="22" applyBorder="1" applyAlignment="1">
      <alignment horizontal="center" vertical="center"/>
    </xf>
    <xf numFmtId="164" fontId="8" fillId="4" borderId="0" xfId="20" applyNumberFormat="1" applyFont="1" applyFill="1" applyBorder="1" applyAlignment="1">
      <alignment horizontal="center" vertical="center"/>
    </xf>
    <xf numFmtId="0" fontId="8" fillId="4" borderId="7" xfId="22" applyBorder="1"/>
    <xf numFmtId="0" fontId="1" fillId="2" borderId="12" xfId="1" applyBorder="1" applyAlignment="1">
      <alignment horizontal="left" vertical="center"/>
    </xf>
    <xf numFmtId="0" fontId="8" fillId="4" borderId="13" xfId="22" applyBorder="1"/>
    <xf numFmtId="0" fontId="8" fillId="4" borderId="12" xfId="22" applyBorder="1"/>
    <xf numFmtId="0" fontId="1" fillId="2" borderId="9" xfId="1" applyBorder="1" applyAlignment="1">
      <alignment horizontal="left" vertical="center"/>
    </xf>
    <xf numFmtId="0" fontId="1" fillId="2" borderId="8" xfId="1" applyBorder="1" applyAlignment="1">
      <alignment vertical="center"/>
    </xf>
    <xf numFmtId="0" fontId="1" fillId="2" borderId="6" xfId="1" applyBorder="1"/>
    <xf numFmtId="4" fontId="1" fillId="2" borderId="14" xfId="1" applyNumberFormat="1" applyBorder="1" applyAlignment="1">
      <alignment horizontal="center" vertical="center"/>
    </xf>
    <xf numFmtId="0" fontId="0" fillId="8" borderId="0" xfId="0" applyFill="1" applyAlignment="1">
      <alignment horizontal="center"/>
    </xf>
    <xf numFmtId="165" fontId="0" fillId="8" borderId="0" xfId="20" applyNumberFormat="1" applyFont="1" applyFill="1" applyAlignment="1">
      <alignment horizontal="center"/>
    </xf>
    <xf numFmtId="0" fontId="0" fillId="8" borderId="0" xfId="0" applyFont="1" applyFill="1" applyAlignment="1">
      <alignment horizontal="center"/>
    </xf>
    <xf numFmtId="0" fontId="13" fillId="8" borderId="0" xfId="0" applyFont="1" applyFill="1" applyAlignment="1">
      <alignment horizontal="center" wrapText="1"/>
    </xf>
    <xf numFmtId="165" fontId="0" fillId="0" borderId="0" xfId="20" applyNumberFormat="1" applyFont="1" applyAlignment="1">
      <alignment horizontal="center"/>
    </xf>
    <xf numFmtId="164" fontId="26" fillId="2" borderId="21" xfId="31" applyNumberFormat="1" applyFill="1" applyBorder="1" applyAlignment="1">
      <alignment horizontal="center" vertical="center"/>
    </xf>
    <xf numFmtId="4" fontId="26" fillId="2" borderId="22" xfId="31" applyNumberFormat="1" applyFill="1" applyBorder="1" applyAlignment="1">
      <alignment horizontal="center" vertical="center"/>
    </xf>
    <xf numFmtId="164" fontId="26" fillId="2" borderId="22" xfId="31" applyNumberFormat="1" applyFill="1" applyBorder="1" applyAlignment="1">
      <alignment horizontal="center" vertical="center"/>
    </xf>
    <xf numFmtId="0" fontId="26" fillId="2" borderId="22" xfId="31" applyFill="1" applyBorder="1" applyAlignment="1">
      <alignment horizontal="center" vertical="center"/>
    </xf>
    <xf numFmtId="164" fontId="26" fillId="4" borderId="22" xfId="31" applyNumberFormat="1" applyFill="1" applyBorder="1" applyAlignment="1">
      <alignment horizontal="center" vertical="center"/>
    </xf>
    <xf numFmtId="164" fontId="26" fillId="4" borderId="21" xfId="31" applyNumberFormat="1" applyFill="1" applyBorder="1" applyAlignment="1">
      <alignment horizontal="center"/>
    </xf>
    <xf numFmtId="164" fontId="26" fillId="2" borderId="23" xfId="31" applyNumberFormat="1" applyFont="1" applyFill="1" applyBorder="1" applyAlignment="1">
      <alignment horizontal="center"/>
    </xf>
    <xf numFmtId="164" fontId="26" fillId="2" borderId="23" xfId="31" applyNumberFormat="1" applyFill="1" applyBorder="1" applyAlignment="1">
      <alignment horizontal="center"/>
    </xf>
    <xf numFmtId="0" fontId="26" fillId="2" borderId="23" xfId="31" applyFill="1" applyBorder="1" applyAlignment="1">
      <alignment horizontal="center" vertical="center"/>
    </xf>
    <xf numFmtId="164" fontId="26" fillId="2" borderId="23" xfId="31" applyNumberFormat="1" applyFill="1" applyBorder="1" applyAlignment="1">
      <alignment horizontal="center" vertical="center"/>
    </xf>
    <xf numFmtId="164" fontId="26" fillId="4" borderId="23" xfId="31" applyNumberFormat="1" applyFill="1" applyBorder="1" applyAlignment="1">
      <alignment horizontal="center"/>
    </xf>
    <xf numFmtId="0" fontId="26" fillId="4" borderId="23" xfId="31" applyFill="1" applyBorder="1" applyAlignment="1">
      <alignment horizontal="center" vertical="center"/>
    </xf>
    <xf numFmtId="164" fontId="26" fillId="4" borderId="23" xfId="31" applyNumberFormat="1" applyFill="1" applyBorder="1" applyAlignment="1">
      <alignment horizontal="center" vertical="center"/>
    </xf>
    <xf numFmtId="4" fontId="26" fillId="2" borderId="23" xfId="31" applyNumberFormat="1" applyFill="1" applyBorder="1" applyAlignment="1">
      <alignment horizontal="center" vertical="center"/>
    </xf>
    <xf numFmtId="0" fontId="26" fillId="2" borderId="22" xfId="31" applyFill="1" applyBorder="1" applyAlignment="1">
      <alignment horizontal="center"/>
    </xf>
    <xf numFmtId="164" fontId="26" fillId="2" borderId="22" xfId="31" applyNumberFormat="1" applyFill="1" applyBorder="1" applyAlignment="1">
      <alignment horizontal="center"/>
    </xf>
    <xf numFmtId="0" fontId="1" fillId="2" borderId="3" xfId="1" applyBorder="1" applyAlignment="1">
      <alignment vertical="center"/>
    </xf>
    <xf numFmtId="0" fontId="35" fillId="0" borderId="0" xfId="0" applyFont="1"/>
    <xf numFmtId="0" fontId="36" fillId="0" borderId="0" xfId="0" applyFont="1"/>
    <xf numFmtId="0" fontId="37" fillId="0" borderId="0" xfId="0" applyFont="1"/>
    <xf numFmtId="0" fontId="26" fillId="5" borderId="24" xfId="31" applyFill="1" applyBorder="1" applyAlignment="1">
      <alignment horizontal="center"/>
    </xf>
    <xf numFmtId="164" fontId="26" fillId="5" borderId="24" xfId="31" applyNumberFormat="1" applyFill="1" applyBorder="1" applyAlignment="1">
      <alignment horizontal="center"/>
    </xf>
    <xf numFmtId="0" fontId="1" fillId="2" borderId="8" xfId="1" applyBorder="1"/>
    <xf numFmtId="0" fontId="8" fillId="4" borderId="13" xfId="22" applyBorder="1" applyAlignment="1">
      <alignment horizontal="center"/>
    </xf>
    <xf numFmtId="0" fontId="8" fillId="4" borderId="3" xfId="22" applyBorder="1" applyAlignment="1">
      <alignment horizontal="center"/>
    </xf>
    <xf numFmtId="0" fontId="8" fillId="4" borderId="12" xfId="22" applyBorder="1" applyAlignment="1">
      <alignment horizontal="center"/>
    </xf>
    <xf numFmtId="164" fontId="8" fillId="4" borderId="3" xfId="22" applyNumberFormat="1" applyBorder="1" applyAlignment="1">
      <alignment horizontal="center"/>
    </xf>
    <xf numFmtId="0" fontId="8" fillId="4" borderId="15" xfId="22" applyBorder="1" applyAlignment="1">
      <alignment horizontal="center"/>
    </xf>
    <xf numFmtId="0" fontId="8" fillId="4" borderId="14" xfId="22" applyBorder="1" applyAlignment="1">
      <alignment horizontal="center"/>
    </xf>
    <xf numFmtId="164" fontId="8" fillId="4" borderId="14" xfId="22" applyNumberFormat="1" applyBorder="1" applyAlignment="1">
      <alignment horizontal="center"/>
    </xf>
    <xf numFmtId="0" fontId="8" fillId="4" borderId="6" xfId="22" applyBorder="1" applyAlignment="1">
      <alignment horizontal="center"/>
    </xf>
    <xf numFmtId="0" fontId="7" fillId="3" borderId="14" xfId="21" applyNumberFormat="1" applyBorder="1" applyAlignment="1">
      <alignment horizontal="center" vertical="center"/>
    </xf>
    <xf numFmtId="2" fontId="7" fillId="3" borderId="14" xfId="21" applyNumberFormat="1" applyBorder="1" applyAlignment="1">
      <alignment horizontal="center" vertical="center"/>
    </xf>
    <xf numFmtId="164" fontId="7" fillId="3" borderId="14" xfId="21" applyNumberFormat="1" applyBorder="1" applyAlignment="1">
      <alignment horizontal="center" vertical="center"/>
    </xf>
    <xf numFmtId="164" fontId="31" fillId="10" borderId="16" xfId="33" applyNumberFormat="1" applyFont="1" applyAlignment="1">
      <alignment horizontal="center"/>
    </xf>
    <xf numFmtId="0" fontId="1" fillId="2" borderId="14" xfId="1" applyBorder="1" applyAlignment="1" applyProtection="1">
      <alignment horizontal="center" vertical="center"/>
      <protection locked="0"/>
    </xf>
    <xf numFmtId="0" fontId="1" fillId="2" borderId="6" xfId="1" applyBorder="1" applyAlignment="1">
      <alignment horizontal="left" vertical="top"/>
    </xf>
    <xf numFmtId="164" fontId="17" fillId="0" borderId="0" xfId="25" applyNumberFormat="1" applyFont="1" applyFill="1" applyAlignment="1">
      <alignment horizontal="center"/>
    </xf>
    <xf numFmtId="0" fontId="26" fillId="3" borderId="5" xfId="31" applyFill="1" applyAlignment="1">
      <alignment horizontal="center"/>
    </xf>
    <xf numFmtId="164" fontId="26" fillId="3" borderId="5" xfId="31" applyNumberFormat="1" applyFill="1" applyAlignment="1">
      <alignment horizontal="center"/>
    </xf>
    <xf numFmtId="0" fontId="40" fillId="0" borderId="0" xfId="32" applyFont="1"/>
    <xf numFmtId="164" fontId="26" fillId="2" borderId="27" xfId="31" applyNumberFormat="1" applyFill="1" applyBorder="1" applyAlignment="1">
      <alignment horizontal="center"/>
    </xf>
    <xf numFmtId="2" fontId="38" fillId="4" borderId="25" xfId="22" applyNumberFormat="1" applyFont="1" applyBorder="1" applyAlignment="1">
      <alignment horizontal="right"/>
    </xf>
    <xf numFmtId="2" fontId="38" fillId="4" borderId="26" xfId="22" applyNumberFormat="1" applyFont="1" applyBorder="1" applyAlignment="1">
      <alignment horizontal="right"/>
    </xf>
    <xf numFmtId="2" fontId="39" fillId="5" borderId="26" xfId="23" applyNumberFormat="1" applyFont="1" applyBorder="1" applyAlignment="1">
      <alignment horizontal="right"/>
    </xf>
    <xf numFmtId="0" fontId="34" fillId="2" borderId="25" xfId="1" applyFont="1" applyBorder="1"/>
    <xf numFmtId="2" fontId="34" fillId="2" borderId="25" xfId="20" applyNumberFormat="1" applyFont="1" applyFill="1" applyBorder="1" applyAlignment="1">
      <alignment horizontal="right"/>
    </xf>
    <xf numFmtId="2" fontId="42" fillId="3" borderId="25" xfId="21" applyNumberFormat="1" applyFont="1" applyBorder="1"/>
    <xf numFmtId="164" fontId="34" fillId="2" borderId="25" xfId="1" applyNumberFormat="1" applyFont="1" applyBorder="1"/>
    <xf numFmtId="0" fontId="34" fillId="2" borderId="26" xfId="1" applyFont="1" applyBorder="1"/>
    <xf numFmtId="2" fontId="34" fillId="2" borderId="26" xfId="20" applyNumberFormat="1" applyFont="1" applyFill="1" applyBorder="1" applyAlignment="1">
      <alignment horizontal="right"/>
    </xf>
    <xf numFmtId="2" fontId="42" fillId="3" borderId="26" xfId="21" applyNumberFormat="1" applyFont="1" applyBorder="1"/>
    <xf numFmtId="164" fontId="34" fillId="2" borderId="26" xfId="1" applyNumberFormat="1" applyFont="1" applyBorder="1"/>
    <xf numFmtId="0" fontId="39" fillId="5" borderId="26" xfId="23" applyFont="1" applyBorder="1"/>
    <xf numFmtId="2" fontId="34" fillId="2" borderId="26" xfId="1" applyNumberFormat="1" applyFont="1" applyBorder="1" applyAlignment="1">
      <alignment horizontal="right"/>
    </xf>
    <xf numFmtId="164" fontId="34" fillId="2" borderId="28" xfId="1" applyNumberFormat="1" applyFont="1" applyBorder="1"/>
    <xf numFmtId="164" fontId="38" fillId="4" borderId="28" xfId="22" applyNumberFormat="1" applyFont="1" applyBorder="1"/>
    <xf numFmtId="164" fontId="42" fillId="3" borderId="28" xfId="21" applyNumberFormat="1" applyFont="1" applyBorder="1"/>
    <xf numFmtId="164" fontId="43" fillId="11" borderId="28" xfId="34" applyNumberFormat="1" applyFont="1" applyBorder="1"/>
    <xf numFmtId="164" fontId="33" fillId="2" borderId="0" xfId="1" applyNumberFormat="1" applyFont="1" applyAlignment="1">
      <alignment horizontal="center"/>
    </xf>
    <xf numFmtId="164" fontId="41" fillId="3" borderId="0" xfId="21" applyNumberFormat="1" applyFont="1" applyAlignment="1">
      <alignment horizontal="center"/>
    </xf>
    <xf numFmtId="0" fontId="1" fillId="2" borderId="10" xfId="1" applyNumberFormat="1" applyBorder="1" applyAlignment="1" applyProtection="1">
      <alignment horizontal="center" vertical="center"/>
      <protection locked="0"/>
    </xf>
    <xf numFmtId="39" fontId="1" fillId="2" borderId="10" xfId="1" applyNumberFormat="1" applyBorder="1" applyAlignment="1">
      <alignment horizontal="center" vertical="center"/>
    </xf>
    <xf numFmtId="0" fontId="1" fillId="2" borderId="9" xfId="1" applyBorder="1" applyAlignment="1">
      <alignment horizontal="left" vertical="top"/>
    </xf>
    <xf numFmtId="0" fontId="1" fillId="2" borderId="0" xfId="1" applyBorder="1" applyAlignment="1" applyProtection="1">
      <alignment horizontal="center" vertical="center"/>
      <protection locked="0"/>
    </xf>
    <xf numFmtId="39" fontId="1" fillId="2" borderId="0" xfId="1" applyNumberFormat="1" applyBorder="1" applyAlignment="1">
      <alignment horizontal="center" vertical="center"/>
    </xf>
    <xf numFmtId="0" fontId="1" fillId="2" borderId="7" xfId="1" applyBorder="1" applyAlignment="1">
      <alignment horizontal="left" vertical="top"/>
    </xf>
    <xf numFmtId="10" fontId="1" fillId="2" borderId="0" xfId="1" applyNumberFormat="1" applyBorder="1" applyAlignment="1">
      <alignment horizontal="center" vertical="center"/>
    </xf>
    <xf numFmtId="0" fontId="1" fillId="2" borderId="3" xfId="1" applyBorder="1" applyProtection="1">
      <protection locked="0"/>
    </xf>
    <xf numFmtId="0" fontId="44" fillId="3" borderId="0" xfId="21" applyFont="1" applyAlignment="1">
      <alignment horizontal="left" vertical="center"/>
    </xf>
    <xf numFmtId="2" fontId="1" fillId="2" borderId="14" xfId="1" applyNumberFormat="1" applyBorder="1" applyAlignment="1">
      <alignment horizontal="center"/>
    </xf>
    <xf numFmtId="164" fontId="26" fillId="2" borderId="20" xfId="31" applyNumberFormat="1" applyFill="1" applyBorder="1" applyAlignment="1">
      <alignment horizontal="center"/>
    </xf>
    <xf numFmtId="2" fontId="26" fillId="2" borderId="20" xfId="31" applyNumberFormat="1" applyFill="1" applyBorder="1" applyAlignment="1">
      <alignment horizontal="center"/>
    </xf>
    <xf numFmtId="2" fontId="1" fillId="2" borderId="0" xfId="1" applyNumberFormat="1" applyBorder="1" applyAlignment="1">
      <alignment horizontal="center"/>
    </xf>
    <xf numFmtId="0" fontId="33" fillId="2" borderId="0" xfId="1" applyFont="1" applyAlignment="1">
      <alignment horizontal="right" vertical="center"/>
    </xf>
    <xf numFmtId="0" fontId="41" fillId="3" borderId="0" xfId="21" applyFont="1" applyAlignment="1">
      <alignment horizontal="right" vertical="center"/>
    </xf>
    <xf numFmtId="0" fontId="32" fillId="2" borderId="0" xfId="1" applyFont="1" applyBorder="1" applyAlignment="1">
      <alignment horizontal="center" vertical="center"/>
    </xf>
    <xf numFmtId="8" fontId="32" fillId="2" borderId="0" xfId="1" applyNumberFormat="1" applyFont="1" applyBorder="1" applyAlignment="1">
      <alignment horizontal="center" vertical="center"/>
    </xf>
    <xf numFmtId="0" fontId="0" fillId="0" borderId="0" xfId="0" applyNumberFormat="1"/>
    <xf numFmtId="2" fontId="26" fillId="4" borderId="22" xfId="31" applyNumberFormat="1" applyFill="1" applyBorder="1" applyAlignment="1">
      <alignment horizontal="center" vertical="center"/>
    </xf>
    <xf numFmtId="0" fontId="23" fillId="9" borderId="0" xfId="0" applyFont="1" applyFill="1" applyBorder="1" applyAlignment="1">
      <alignment horizontal="center"/>
    </xf>
    <xf numFmtId="164" fontId="23" fillId="9" borderId="0" xfId="0" applyNumberFormat="1" applyFont="1" applyFill="1" applyBorder="1" applyAlignment="1">
      <alignment horizontal="center"/>
    </xf>
    <xf numFmtId="0" fontId="23" fillId="9" borderId="7" xfId="0" applyFont="1" applyFill="1" applyBorder="1" applyAlignment="1">
      <alignment horizontal="center"/>
    </xf>
  </cellXfs>
  <cellStyles count="35">
    <cellStyle name="60% - Accent1" xfId="34" builtinId="32"/>
    <cellStyle name="Bad" xfId="1" builtinId="27"/>
    <cellStyle name="Check Cell" xfId="24" builtinId="23"/>
    <cellStyle name="Comma[0]" xfId="26"/>
    <cellStyle name="Currency" xfId="20" builtinId="4"/>
    <cellStyle name="Currency[0]" xf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Good" xfId="21" builtinId="26"/>
    <cellStyle name="Heading 3" xfId="31" builtinId="18"/>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8" builtinId="8"/>
    <cellStyle name="Hyperlink 2" xfId="30"/>
    <cellStyle name="Input" xfId="23" builtinId="20" customBuiltin="1"/>
    <cellStyle name="Neutral" xfId="22" builtinId="28"/>
    <cellStyle name="Normal" xfId="0" builtinId="0"/>
    <cellStyle name="Normal 2" xfId="25"/>
    <cellStyle name="Normal 3" xfId="29"/>
    <cellStyle name="Note" xfId="33" builtinId="10"/>
    <cellStyle name="Title" xfId="3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gotags.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5"/>
  <sheetViews>
    <sheetView zoomScale="150" zoomScaleNormal="150" zoomScalePageLayoutView="150" workbookViewId="0">
      <selection activeCell="E23" sqref="E23"/>
    </sheetView>
  </sheetViews>
  <sheetFormatPr defaultColWidth="8.85546875" defaultRowHeight="15" x14ac:dyDescent="0.25"/>
  <cols>
    <col min="1" max="1" width="30.42578125" bestFit="1" customWidth="1"/>
    <col min="2" max="2" width="32.140625" bestFit="1" customWidth="1"/>
    <col min="3" max="3" width="10.28515625" bestFit="1" customWidth="1"/>
    <col min="4" max="4" width="14.7109375" bestFit="1" customWidth="1"/>
    <col min="5" max="5" width="12.42578125" bestFit="1" customWidth="1"/>
    <col min="6" max="6" width="23.28515625" bestFit="1" customWidth="1"/>
    <col min="7" max="7" width="33" bestFit="1" customWidth="1"/>
  </cols>
  <sheetData>
    <row r="1" spans="1:7" ht="26.25" x14ac:dyDescent="0.4">
      <c r="A1" s="3" t="s">
        <v>297</v>
      </c>
    </row>
    <row r="3" spans="1:7" x14ac:dyDescent="0.25">
      <c r="A3" s="2" t="s">
        <v>535</v>
      </c>
      <c r="B3" s="2" t="s">
        <v>4</v>
      </c>
      <c r="C3" s="2" t="s">
        <v>0</v>
      </c>
      <c r="D3" s="2" t="s">
        <v>7</v>
      </c>
      <c r="E3" s="2" t="s">
        <v>513</v>
      </c>
      <c r="F3" s="2" t="s">
        <v>1</v>
      </c>
      <c r="G3" s="2" t="s">
        <v>2</v>
      </c>
    </row>
    <row r="4" spans="1:7" x14ac:dyDescent="0.25">
      <c r="A4" s="188" t="s">
        <v>296</v>
      </c>
      <c r="B4" s="189" t="s">
        <v>295</v>
      </c>
      <c r="C4" s="189">
        <v>150</v>
      </c>
      <c r="D4" s="190">
        <v>0.1</v>
      </c>
      <c r="E4" s="145">
        <f>SUM(C4*D4)</f>
        <v>15</v>
      </c>
      <c r="F4" s="189" t="s">
        <v>294</v>
      </c>
      <c r="G4" s="191" t="s">
        <v>293</v>
      </c>
    </row>
    <row r="5" spans="1:7" ht="15.75" thickBot="1" x14ac:dyDescent="0.3">
      <c r="D5" s="147" t="s">
        <v>315</v>
      </c>
      <c r="E5" s="147">
        <v>15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13"/>
  <sheetViews>
    <sheetView zoomScale="125" zoomScaleNormal="125" zoomScalePageLayoutView="125" workbookViewId="0">
      <selection activeCell="F20" sqref="F20"/>
    </sheetView>
  </sheetViews>
  <sheetFormatPr defaultColWidth="9.140625" defaultRowHeight="15" x14ac:dyDescent="0.25"/>
  <cols>
    <col min="1" max="1" width="40.42578125" style="17" bestFit="1" customWidth="1"/>
    <col min="2" max="2" width="29.28515625" style="17" bestFit="1" customWidth="1"/>
    <col min="3" max="4" width="20.42578125" style="17" bestFit="1" customWidth="1"/>
    <col min="5" max="5" width="25.85546875" style="17" bestFit="1" customWidth="1"/>
    <col min="6" max="6" width="23.28515625" style="17" bestFit="1" customWidth="1"/>
    <col min="7" max="8" width="75.7109375" style="17" bestFit="1" customWidth="1"/>
    <col min="9" max="16384" width="9.140625" style="17"/>
  </cols>
  <sheetData>
    <row r="1" spans="1:7" ht="26.25" x14ac:dyDescent="0.4">
      <c r="A1" s="3" t="s">
        <v>147</v>
      </c>
    </row>
    <row r="3" spans="1:7" x14ac:dyDescent="0.25">
      <c r="A3" s="2" t="s">
        <v>535</v>
      </c>
      <c r="B3" s="30" t="s">
        <v>4</v>
      </c>
      <c r="C3" s="30" t="s">
        <v>0</v>
      </c>
      <c r="D3" s="30" t="s">
        <v>7</v>
      </c>
      <c r="E3" s="46" t="s">
        <v>513</v>
      </c>
      <c r="F3" s="30" t="s">
        <v>1</v>
      </c>
      <c r="G3" s="30" t="s">
        <v>2</v>
      </c>
    </row>
    <row r="4" spans="1:7" x14ac:dyDescent="0.25">
      <c r="A4" s="31" t="s">
        <v>145</v>
      </c>
      <c r="B4" s="32" t="s">
        <v>144</v>
      </c>
      <c r="C4" s="32">
        <v>60</v>
      </c>
      <c r="D4" s="211">
        <v>5</v>
      </c>
      <c r="E4" s="33">
        <v>346.69</v>
      </c>
      <c r="F4" s="32" t="s">
        <v>142</v>
      </c>
      <c r="G4" s="34" t="s">
        <v>123</v>
      </c>
    </row>
    <row r="5" spans="1:7" x14ac:dyDescent="0.25">
      <c r="A5" s="31"/>
      <c r="B5" s="32" t="s">
        <v>143</v>
      </c>
      <c r="C5" s="32">
        <v>30</v>
      </c>
      <c r="D5" s="211">
        <v>5</v>
      </c>
      <c r="E5" s="33">
        <v>173.34</v>
      </c>
      <c r="F5" s="32" t="s">
        <v>142</v>
      </c>
      <c r="G5" s="34" t="s">
        <v>141</v>
      </c>
    </row>
    <row r="6" spans="1:7" ht="15.75" thickBot="1" x14ac:dyDescent="0.3">
      <c r="A6" s="70"/>
      <c r="B6" s="67" t="s">
        <v>140</v>
      </c>
      <c r="C6" s="67" t="s">
        <v>299</v>
      </c>
      <c r="D6" s="200" t="s">
        <v>299</v>
      </c>
      <c r="E6" s="176">
        <v>32.25</v>
      </c>
      <c r="F6" s="67" t="s">
        <v>115</v>
      </c>
      <c r="G6" s="72" t="s">
        <v>562</v>
      </c>
    </row>
    <row r="7" spans="1:7" customFormat="1" ht="15.75" thickTop="1" x14ac:dyDescent="0.25">
      <c r="A7" s="50"/>
      <c r="B7" s="160"/>
      <c r="C7" s="160"/>
      <c r="D7" s="360" t="s">
        <v>512</v>
      </c>
      <c r="E7" s="359">
        <f>SUM(E4:E6)</f>
        <v>552.28</v>
      </c>
      <c r="F7" s="50"/>
      <c r="G7" s="50"/>
    </row>
    <row r="8" spans="1:7" x14ac:dyDescent="0.25">
      <c r="A8" s="31" t="s">
        <v>463</v>
      </c>
      <c r="B8" s="31" t="s">
        <v>139</v>
      </c>
      <c r="C8" s="31">
        <v>40</v>
      </c>
      <c r="D8" s="216">
        <v>4.55</v>
      </c>
      <c r="E8" s="33">
        <v>210.32</v>
      </c>
      <c r="F8" s="31" t="s">
        <v>138</v>
      </c>
      <c r="G8" s="35" t="s">
        <v>137</v>
      </c>
    </row>
    <row r="9" spans="1:7" x14ac:dyDescent="0.25">
      <c r="A9" s="63" t="s">
        <v>136</v>
      </c>
      <c r="B9" s="70" t="s">
        <v>472</v>
      </c>
      <c r="C9" s="70" t="s">
        <v>472</v>
      </c>
      <c r="D9" s="361" t="s">
        <v>472</v>
      </c>
      <c r="E9" s="176">
        <v>600.09</v>
      </c>
      <c r="F9" s="70" t="s">
        <v>472</v>
      </c>
      <c r="G9" s="207" t="s">
        <v>472</v>
      </c>
    </row>
    <row r="10" spans="1:7" x14ac:dyDescent="0.25">
      <c r="A10" s="63" t="s">
        <v>135</v>
      </c>
      <c r="B10" s="70" t="s">
        <v>472</v>
      </c>
      <c r="C10" s="70" t="s">
        <v>472</v>
      </c>
      <c r="D10" s="361" t="s">
        <v>472</v>
      </c>
      <c r="E10" s="176">
        <v>336.48</v>
      </c>
      <c r="F10" s="70" t="s">
        <v>472</v>
      </c>
      <c r="G10" s="207" t="s">
        <v>472</v>
      </c>
    </row>
    <row r="11" spans="1:7" x14ac:dyDescent="0.25">
      <c r="A11" s="31" t="s">
        <v>134</v>
      </c>
      <c r="B11" s="31" t="s">
        <v>133</v>
      </c>
      <c r="C11" s="31">
        <v>2</v>
      </c>
      <c r="D11" s="216">
        <v>300</v>
      </c>
      <c r="E11" s="33">
        <v>600</v>
      </c>
      <c r="F11" s="31" t="s">
        <v>292</v>
      </c>
      <c r="G11" s="35" t="s">
        <v>132</v>
      </c>
    </row>
    <row r="12" spans="1:7" x14ac:dyDescent="0.25">
      <c r="A12" s="31" t="s">
        <v>131</v>
      </c>
      <c r="B12" s="31" t="s">
        <v>130</v>
      </c>
      <c r="C12" s="31">
        <v>1</v>
      </c>
      <c r="D12" s="216" t="s">
        <v>129</v>
      </c>
      <c r="E12" s="33">
        <v>1000</v>
      </c>
      <c r="F12" s="32" t="s">
        <v>128</v>
      </c>
      <c r="G12" s="34" t="s">
        <v>127</v>
      </c>
    </row>
    <row r="13" spans="1:7" ht="15.75" thickBot="1" x14ac:dyDescent="0.3">
      <c r="D13" s="212" t="s">
        <v>315</v>
      </c>
      <c r="E13" s="147">
        <f>SUM(E7:E12)</f>
        <v>3299.17</v>
      </c>
    </row>
  </sheetData>
  <hyperlinks>
    <hyperlink ref="A9" location="'SVP 2'!A1" display="Parents' Night Out"/>
    <hyperlink ref="A10" location="'SVP 2'!A1" display="Santa 4 Kids"/>
  </hyperlinks>
  <pageMargins left="0.7" right="0.7" top="0.75" bottom="0.75" header="0.3" footer="0.3"/>
  <pageSetup orientation="portrait" verticalDpi="599"/>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B22" zoomScale="125" zoomScaleNormal="125" zoomScalePageLayoutView="125" workbookViewId="0">
      <selection activeCell="B18" sqref="B18"/>
    </sheetView>
  </sheetViews>
  <sheetFormatPr defaultColWidth="9" defaultRowHeight="15" x14ac:dyDescent="0.25"/>
  <cols>
    <col min="1" max="1" width="38.28515625" style="19" bestFit="1" customWidth="1"/>
    <col min="2" max="2" width="31.42578125" style="19" bestFit="1" customWidth="1"/>
    <col min="3" max="3" width="10.28515625" style="19" bestFit="1" customWidth="1"/>
    <col min="4" max="4" width="14.7109375" style="19" bestFit="1" customWidth="1"/>
    <col min="5" max="5" width="25.85546875" style="19" bestFit="1" customWidth="1"/>
    <col min="6" max="6" width="23.28515625" style="19" bestFit="1" customWidth="1"/>
    <col min="7" max="7" width="55.85546875" style="19" bestFit="1" customWidth="1"/>
    <col min="8" max="8" width="21.42578125" style="19" bestFit="1" customWidth="1"/>
    <col min="9" max="16384" width="9" style="19"/>
  </cols>
  <sheetData>
    <row r="1" spans="1:7" ht="26.25" x14ac:dyDescent="0.4">
      <c r="A1" s="157" t="s">
        <v>348</v>
      </c>
      <c r="B1" s="73"/>
    </row>
    <row r="2" spans="1:7" x14ac:dyDescent="0.25">
      <c r="A2" s="30"/>
      <c r="B2" s="30" t="s">
        <v>4</v>
      </c>
      <c r="C2" s="30" t="s">
        <v>0</v>
      </c>
      <c r="D2" s="30" t="s">
        <v>7</v>
      </c>
      <c r="E2" s="30" t="s">
        <v>6</v>
      </c>
      <c r="F2" s="30" t="s">
        <v>1</v>
      </c>
      <c r="G2" s="30" t="s">
        <v>2</v>
      </c>
    </row>
    <row r="3" spans="1:7" x14ac:dyDescent="0.25">
      <c r="A3" s="91" t="s">
        <v>182</v>
      </c>
      <c r="B3" s="32" t="s">
        <v>467</v>
      </c>
      <c r="C3" s="60">
        <v>5</v>
      </c>
      <c r="D3" s="211">
        <v>100</v>
      </c>
      <c r="E3" s="61">
        <v>500</v>
      </c>
      <c r="F3" s="32" t="s">
        <v>181</v>
      </c>
      <c r="G3" s="62" t="s">
        <v>180</v>
      </c>
    </row>
    <row r="4" spans="1:7" x14ac:dyDescent="0.25">
      <c r="A4" s="91" t="s">
        <v>179</v>
      </c>
      <c r="B4" s="32" t="s">
        <v>178</v>
      </c>
      <c r="C4" s="32">
        <v>1</v>
      </c>
      <c r="D4" s="211">
        <v>2.99</v>
      </c>
      <c r="E4" s="61">
        <f>D4*0.075+D4</f>
        <v>3.2142500000000003</v>
      </c>
      <c r="F4" s="32" t="s">
        <v>115</v>
      </c>
      <c r="G4" s="62" t="s">
        <v>177</v>
      </c>
    </row>
    <row r="5" spans="1:7" x14ac:dyDescent="0.25">
      <c r="A5" s="91"/>
      <c r="B5" s="32" t="s">
        <v>176</v>
      </c>
      <c r="C5" s="32">
        <v>1</v>
      </c>
      <c r="D5" s="211">
        <v>3.99</v>
      </c>
      <c r="E5" s="61">
        <f>D5*0.075+D5</f>
        <v>4.28925</v>
      </c>
      <c r="F5" s="32" t="s">
        <v>115</v>
      </c>
      <c r="G5" s="62" t="s">
        <v>175</v>
      </c>
    </row>
    <row r="6" spans="1:7" x14ac:dyDescent="0.25">
      <c r="A6" s="91" t="s">
        <v>174</v>
      </c>
      <c r="B6" s="32" t="s">
        <v>173</v>
      </c>
      <c r="C6" s="32">
        <v>3</v>
      </c>
      <c r="D6" s="211">
        <v>5.99</v>
      </c>
      <c r="E6" s="61">
        <f>(D6*0.075+D6)*C6</f>
        <v>19.31775</v>
      </c>
      <c r="F6" s="32" t="s">
        <v>154</v>
      </c>
      <c r="G6" s="62" t="s">
        <v>172</v>
      </c>
    </row>
    <row r="7" spans="1:7" x14ac:dyDescent="0.25">
      <c r="A7" s="91"/>
      <c r="B7" s="32" t="s">
        <v>171</v>
      </c>
      <c r="C7" s="32">
        <v>1</v>
      </c>
      <c r="D7" s="211">
        <v>6.9</v>
      </c>
      <c r="E7" s="61">
        <f>D7*0.075+D7</f>
        <v>7.4175000000000004</v>
      </c>
      <c r="F7" s="32" t="s">
        <v>170</v>
      </c>
      <c r="G7" s="62" t="s">
        <v>169</v>
      </c>
    </row>
    <row r="8" spans="1:7" x14ac:dyDescent="0.25">
      <c r="A8" s="91"/>
      <c r="B8" s="32" t="s">
        <v>168</v>
      </c>
      <c r="C8" s="32">
        <v>1</v>
      </c>
      <c r="D8" s="211">
        <v>4.29</v>
      </c>
      <c r="E8" s="61">
        <f>D8*0.075+D8</f>
        <v>4.6117499999999998</v>
      </c>
      <c r="F8" s="32" t="s">
        <v>115</v>
      </c>
      <c r="G8" s="62" t="s">
        <v>166</v>
      </c>
    </row>
    <row r="9" spans="1:7" x14ac:dyDescent="0.25">
      <c r="A9" s="92"/>
      <c r="B9" s="32" t="s">
        <v>167</v>
      </c>
      <c r="C9" s="32">
        <v>1</v>
      </c>
      <c r="D9" s="211">
        <v>5.29</v>
      </c>
      <c r="E9" s="61">
        <f>D9*0.075+D9</f>
        <v>5.68675</v>
      </c>
      <c r="F9" s="32" t="s">
        <v>69</v>
      </c>
      <c r="G9" s="62" t="s">
        <v>166</v>
      </c>
    </row>
    <row r="10" spans="1:7" x14ac:dyDescent="0.25">
      <c r="A10" s="93"/>
      <c r="B10" s="32" t="s">
        <v>165</v>
      </c>
      <c r="C10" s="32">
        <v>1</v>
      </c>
      <c r="D10" s="211">
        <v>2.68</v>
      </c>
      <c r="E10" s="61">
        <f>D10*0.075+D10</f>
        <v>2.8810000000000002</v>
      </c>
      <c r="F10" s="32" t="s">
        <v>80</v>
      </c>
      <c r="G10" s="62" t="s">
        <v>164</v>
      </c>
    </row>
    <row r="11" spans="1:7" x14ac:dyDescent="0.25">
      <c r="A11" s="93"/>
      <c r="B11" s="32" t="s">
        <v>163</v>
      </c>
      <c r="C11" s="32">
        <v>20</v>
      </c>
      <c r="D11" s="211">
        <v>0.28999999999999998</v>
      </c>
      <c r="E11" s="61">
        <f t="shared" ref="E11:E17" si="0">(D11*0.075+D11)*C11</f>
        <v>6.2349999999999994</v>
      </c>
      <c r="F11" s="32" t="s">
        <v>162</v>
      </c>
      <c r="G11" s="62" t="s">
        <v>161</v>
      </c>
    </row>
    <row r="12" spans="1:7" x14ac:dyDescent="0.25">
      <c r="A12" s="93" t="s">
        <v>160</v>
      </c>
      <c r="B12" s="32" t="s">
        <v>159</v>
      </c>
      <c r="C12" s="32">
        <v>5</v>
      </c>
      <c r="D12" s="211">
        <v>0.99</v>
      </c>
      <c r="E12" s="61">
        <f t="shared" si="0"/>
        <v>5.3212499999999991</v>
      </c>
      <c r="F12" s="32" t="s">
        <v>154</v>
      </c>
      <c r="G12" s="62" t="s">
        <v>158</v>
      </c>
    </row>
    <row r="13" spans="1:7" x14ac:dyDescent="0.25">
      <c r="A13" s="93"/>
      <c r="B13" s="32" t="s">
        <v>157</v>
      </c>
      <c r="C13" s="32">
        <v>2</v>
      </c>
      <c r="D13" s="211">
        <v>4.99</v>
      </c>
      <c r="E13" s="61">
        <f t="shared" si="0"/>
        <v>10.7285</v>
      </c>
      <c r="F13" s="32" t="s">
        <v>154</v>
      </c>
      <c r="G13" s="62" t="s">
        <v>156</v>
      </c>
    </row>
    <row r="14" spans="1:7" x14ac:dyDescent="0.25">
      <c r="A14" s="93"/>
      <c r="B14" s="32" t="s">
        <v>155</v>
      </c>
      <c r="C14" s="32">
        <v>3</v>
      </c>
      <c r="D14" s="211">
        <v>1.99</v>
      </c>
      <c r="E14" s="61">
        <f t="shared" si="0"/>
        <v>6.4177499999999998</v>
      </c>
      <c r="F14" s="32" t="s">
        <v>154</v>
      </c>
      <c r="G14" s="62" t="s">
        <v>153</v>
      </c>
    </row>
    <row r="15" spans="1:7" x14ac:dyDescent="0.25">
      <c r="A15" s="93"/>
      <c r="B15" s="32" t="s">
        <v>152</v>
      </c>
      <c r="C15" s="32">
        <v>4</v>
      </c>
      <c r="D15" s="211">
        <v>1.74</v>
      </c>
      <c r="E15" s="61">
        <f t="shared" si="0"/>
        <v>7.4820000000000002</v>
      </c>
      <c r="F15" s="32" t="s">
        <v>80</v>
      </c>
      <c r="G15" s="62" t="s">
        <v>148</v>
      </c>
    </row>
    <row r="16" spans="1:7" x14ac:dyDescent="0.25">
      <c r="A16" s="93"/>
      <c r="B16" s="32" t="s">
        <v>151</v>
      </c>
      <c r="C16" s="32">
        <v>2</v>
      </c>
      <c r="D16" s="211">
        <v>1.99</v>
      </c>
      <c r="E16" s="61">
        <f t="shared" si="0"/>
        <v>4.2785000000000002</v>
      </c>
      <c r="F16" s="32" t="s">
        <v>149</v>
      </c>
      <c r="G16" s="62" t="s">
        <v>148</v>
      </c>
    </row>
    <row r="17" spans="1:8" x14ac:dyDescent="0.25">
      <c r="A17" s="93"/>
      <c r="B17" s="32" t="s">
        <v>150</v>
      </c>
      <c r="C17" s="32">
        <v>4</v>
      </c>
      <c r="D17" s="211">
        <v>2.84</v>
      </c>
      <c r="E17" s="61">
        <f t="shared" si="0"/>
        <v>12.212</v>
      </c>
      <c r="F17" s="32" t="s">
        <v>149</v>
      </c>
      <c r="G17" s="62" t="s">
        <v>148</v>
      </c>
    </row>
    <row r="18" spans="1:8" ht="15.75" thickBot="1" x14ac:dyDescent="0.3">
      <c r="D18" s="212" t="s">
        <v>42</v>
      </c>
      <c r="E18" s="147">
        <f>SUM(E3:E17)</f>
        <v>600.0932499999999</v>
      </c>
    </row>
    <row r="19" spans="1:8" x14ac:dyDescent="0.25">
      <c r="D19" s="213"/>
    </row>
    <row r="20" spans="1:8" x14ac:dyDescent="0.25">
      <c r="D20" s="213"/>
      <c r="F20" s="94" t="s">
        <v>456</v>
      </c>
    </row>
    <row r="21" spans="1:8" x14ac:dyDescent="0.25">
      <c r="D21" s="213"/>
    </row>
    <row r="22" spans="1:8" x14ac:dyDescent="0.25">
      <c r="D22" s="213"/>
    </row>
    <row r="23" spans="1:8" ht="26.25" x14ac:dyDescent="0.4">
      <c r="A23" s="157" t="s">
        <v>187</v>
      </c>
      <c r="B23" s="17"/>
      <c r="C23" s="17"/>
      <c r="D23" s="214"/>
      <c r="E23" s="17"/>
      <c r="F23" s="17"/>
      <c r="G23" s="17"/>
      <c r="H23" s="17"/>
    </row>
    <row r="24" spans="1:8" x14ac:dyDescent="0.25">
      <c r="A24" s="18"/>
      <c r="B24" s="17"/>
      <c r="C24" s="17"/>
      <c r="D24" s="214"/>
      <c r="E24" s="17"/>
      <c r="F24" s="17"/>
      <c r="G24" s="17"/>
      <c r="H24" s="17"/>
    </row>
    <row r="25" spans="1:8" x14ac:dyDescent="0.25">
      <c r="A25" s="30"/>
      <c r="B25" s="30" t="s">
        <v>4</v>
      </c>
      <c r="C25" s="30" t="s">
        <v>0</v>
      </c>
      <c r="D25" s="215" t="s">
        <v>7</v>
      </c>
      <c r="E25" s="30" t="s">
        <v>6</v>
      </c>
      <c r="F25" s="30" t="s">
        <v>1</v>
      </c>
      <c r="G25" s="30" t="s">
        <v>2</v>
      </c>
    </row>
    <row r="26" spans="1:8" x14ac:dyDescent="0.25">
      <c r="A26" s="31"/>
      <c r="B26" s="31" t="s">
        <v>186</v>
      </c>
      <c r="C26" s="31" t="s">
        <v>299</v>
      </c>
      <c r="D26" s="216">
        <v>1</v>
      </c>
      <c r="E26" s="33">
        <v>322.5</v>
      </c>
      <c r="F26" s="31" t="s">
        <v>69</v>
      </c>
      <c r="G26" s="210" t="s">
        <v>185</v>
      </c>
    </row>
    <row r="27" spans="1:8" x14ac:dyDescent="0.25">
      <c r="A27" s="31"/>
      <c r="B27" s="31" t="s">
        <v>464</v>
      </c>
      <c r="C27" s="31">
        <v>1</v>
      </c>
      <c r="D27" s="216">
        <v>1</v>
      </c>
      <c r="E27" s="33">
        <v>2.15</v>
      </c>
      <c r="F27" s="31" t="s">
        <v>69</v>
      </c>
      <c r="G27" s="210" t="s">
        <v>184</v>
      </c>
    </row>
    <row r="28" spans="1:8" x14ac:dyDescent="0.25">
      <c r="A28" s="31"/>
      <c r="B28" s="31" t="s">
        <v>468</v>
      </c>
      <c r="C28" s="31">
        <v>1</v>
      </c>
      <c r="D28" s="216">
        <v>1</v>
      </c>
      <c r="E28" s="33">
        <v>2.15</v>
      </c>
      <c r="F28" s="31" t="s">
        <v>69</v>
      </c>
      <c r="G28" s="210" t="s">
        <v>183</v>
      </c>
    </row>
    <row r="29" spans="1:8" x14ac:dyDescent="0.25">
      <c r="A29" s="31"/>
      <c r="B29" s="31" t="s">
        <v>469</v>
      </c>
      <c r="C29" s="31">
        <v>1</v>
      </c>
      <c r="D29" s="216">
        <v>1</v>
      </c>
      <c r="E29" s="33">
        <v>1.08</v>
      </c>
      <c r="F29" s="31" t="s">
        <v>69</v>
      </c>
      <c r="G29" s="210" t="s">
        <v>183</v>
      </c>
    </row>
    <row r="30" spans="1:8" x14ac:dyDescent="0.25">
      <c r="A30" s="31"/>
      <c r="B30" s="31" t="s">
        <v>507</v>
      </c>
      <c r="C30" s="31">
        <v>8</v>
      </c>
      <c r="D30" s="216">
        <v>1</v>
      </c>
      <c r="E30" s="33">
        <v>8.6</v>
      </c>
      <c r="F30" s="31" t="s">
        <v>69</v>
      </c>
      <c r="G30" s="210" t="s">
        <v>183</v>
      </c>
    </row>
    <row r="31" spans="1:8" ht="15.75" thickBot="1" x14ac:dyDescent="0.3">
      <c r="A31"/>
      <c r="B31" s="17"/>
      <c r="C31" s="17"/>
      <c r="D31" s="101" t="s">
        <v>42</v>
      </c>
      <c r="E31" s="104">
        <f>SUM(E26:E30)</f>
        <v>336.47999999999996</v>
      </c>
      <c r="F31" s="17"/>
      <c r="G31" s="17"/>
    </row>
    <row r="32" spans="1:8" x14ac:dyDescent="0.25">
      <c r="A32" s="17"/>
      <c r="B32" s="17"/>
      <c r="C32" s="17"/>
      <c r="D32" s="17"/>
      <c r="E32" s="17"/>
      <c r="F32" s="17"/>
      <c r="G32" s="17"/>
      <c r="H32" s="17"/>
    </row>
    <row r="33" spans="1:8" x14ac:dyDescent="0.25">
      <c r="A33" s="17"/>
      <c r="B33" s="17"/>
      <c r="C33" s="17"/>
      <c r="D33" s="17"/>
      <c r="E33" s="17"/>
      <c r="F33" s="17"/>
      <c r="G33" s="17"/>
      <c r="H33" s="17"/>
    </row>
    <row r="34" spans="1:8" x14ac:dyDescent="0.25">
      <c r="A34" s="17"/>
      <c r="B34" s="17"/>
      <c r="C34" s="17"/>
      <c r="D34" s="17"/>
      <c r="E34" s="17"/>
      <c r="F34" s="95" t="s">
        <v>456</v>
      </c>
      <c r="G34" s="17"/>
      <c r="H34" s="17"/>
    </row>
  </sheetData>
  <hyperlinks>
    <hyperlink ref="F20" location="SVP!A1" display="BACK TO SVP BUDGET"/>
    <hyperlink ref="F34" location="SVP!A1" display="BACK TO SVP BUDGET"/>
  </hyperlink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H45"/>
  <sheetViews>
    <sheetView topLeftCell="A7" zoomScale="125" zoomScaleNormal="125" zoomScalePageLayoutView="125" workbookViewId="0">
      <selection activeCell="B44" sqref="B44"/>
    </sheetView>
  </sheetViews>
  <sheetFormatPr defaultColWidth="8.85546875" defaultRowHeight="14.25" customHeight="1" x14ac:dyDescent="0.25"/>
  <cols>
    <col min="1" max="1" width="32.42578125" style="10" bestFit="1" customWidth="1"/>
    <col min="2" max="2" width="21.140625" style="10" bestFit="1" customWidth="1"/>
    <col min="3" max="3" width="10.28515625" style="10" bestFit="1" customWidth="1"/>
    <col min="4" max="4" width="24.140625" style="10" bestFit="1" customWidth="1"/>
    <col min="5" max="5" width="12.42578125" style="10" bestFit="1" customWidth="1"/>
    <col min="6" max="6" width="23.28515625" style="10" customWidth="1"/>
    <col min="7" max="7" width="70.42578125" style="10" bestFit="1" customWidth="1"/>
    <col min="8" max="8" width="8.85546875" style="10" customWidth="1"/>
    <col min="9" max="16384" width="8.85546875" style="10"/>
  </cols>
  <sheetData>
    <row r="1" spans="1:8" ht="26.25" x14ac:dyDescent="0.4">
      <c r="A1" s="16" t="s">
        <v>126</v>
      </c>
    </row>
    <row r="3" spans="1:8" ht="15" x14ac:dyDescent="0.25">
      <c r="A3" s="2" t="s">
        <v>535</v>
      </c>
      <c r="B3" s="97" t="s">
        <v>4</v>
      </c>
      <c r="C3" s="97" t="s">
        <v>0</v>
      </c>
      <c r="D3" s="97" t="s">
        <v>7</v>
      </c>
      <c r="E3" s="97" t="s">
        <v>513</v>
      </c>
      <c r="F3" s="97" t="s">
        <v>1</v>
      </c>
      <c r="G3" s="96" t="s">
        <v>2</v>
      </c>
      <c r="H3" s="98"/>
    </row>
    <row r="4" spans="1:8" ht="15" x14ac:dyDescent="0.25">
      <c r="A4" s="137" t="s">
        <v>125</v>
      </c>
      <c r="B4" s="138" t="s">
        <v>124</v>
      </c>
      <c r="C4" s="138">
        <v>150</v>
      </c>
      <c r="D4" s="198">
        <v>5</v>
      </c>
      <c r="E4" s="139">
        <f>SUM(C4:D4)</f>
        <v>155</v>
      </c>
      <c r="F4" s="138" t="s">
        <v>117</v>
      </c>
      <c r="G4" s="140" t="s">
        <v>123</v>
      </c>
      <c r="H4" s="99"/>
    </row>
    <row r="5" spans="1:8" ht="15" x14ac:dyDescent="0.25">
      <c r="A5" s="135" t="s">
        <v>122</v>
      </c>
      <c r="B5" s="29" t="s">
        <v>121</v>
      </c>
      <c r="C5" s="29">
        <v>1</v>
      </c>
      <c r="D5" s="199">
        <v>50</v>
      </c>
      <c r="E5" s="8">
        <v>50</v>
      </c>
      <c r="F5" s="29" t="s">
        <v>117</v>
      </c>
      <c r="G5" s="48" t="s">
        <v>120</v>
      </c>
      <c r="H5" s="99"/>
    </row>
    <row r="6" spans="1:8" ht="15" x14ac:dyDescent="0.25">
      <c r="A6" s="135" t="s">
        <v>119</v>
      </c>
      <c r="B6" s="29" t="s">
        <v>118</v>
      </c>
      <c r="C6" s="29">
        <v>1</v>
      </c>
      <c r="D6" s="199">
        <v>50</v>
      </c>
      <c r="E6" s="8">
        <v>50</v>
      </c>
      <c r="F6" s="29" t="s">
        <v>117</v>
      </c>
      <c r="G6" s="48" t="s">
        <v>460</v>
      </c>
      <c r="H6" s="99"/>
    </row>
    <row r="7" spans="1:8" ht="15.75" thickBot="1" x14ac:dyDescent="0.3">
      <c r="A7" s="135"/>
      <c r="B7" s="29" t="s">
        <v>116</v>
      </c>
      <c r="C7" s="29">
        <v>70</v>
      </c>
      <c r="D7" s="199">
        <v>0.35</v>
      </c>
      <c r="E7" s="8">
        <v>26.39</v>
      </c>
      <c r="F7" s="29" t="s">
        <v>115</v>
      </c>
      <c r="G7" s="48" t="s">
        <v>114</v>
      </c>
      <c r="H7" s="99"/>
    </row>
    <row r="8" spans="1:8" ht="15.75" thickTop="1" x14ac:dyDescent="0.25">
      <c r="A8" s="15"/>
      <c r="B8" s="148"/>
      <c r="C8" s="148"/>
      <c r="D8" s="294" t="s">
        <v>512</v>
      </c>
      <c r="E8" s="294">
        <v>900.39</v>
      </c>
      <c r="F8" s="15"/>
      <c r="G8" s="15"/>
      <c r="H8" s="99"/>
    </row>
    <row r="9" spans="1:8" ht="15" x14ac:dyDescent="0.25">
      <c r="A9" s="137" t="s">
        <v>188</v>
      </c>
      <c r="B9" s="138" t="s">
        <v>109</v>
      </c>
      <c r="C9" s="138">
        <v>1</v>
      </c>
      <c r="D9" s="200">
        <v>18.989999999999998</v>
      </c>
      <c r="E9" s="68">
        <v>19.91</v>
      </c>
      <c r="F9" s="138" t="s">
        <v>9</v>
      </c>
      <c r="G9" s="140" t="s">
        <v>483</v>
      </c>
      <c r="H9" s="99"/>
    </row>
    <row r="10" spans="1:8" s="21" customFormat="1" ht="16.5" customHeight="1" thickBot="1" x14ac:dyDescent="0.3">
      <c r="A10" s="180"/>
      <c r="B10" s="67" t="s">
        <v>479</v>
      </c>
      <c r="C10" s="67">
        <v>3</v>
      </c>
      <c r="D10" s="200">
        <v>10</v>
      </c>
      <c r="E10" s="68">
        <v>35</v>
      </c>
      <c r="F10" s="67" t="s">
        <v>480</v>
      </c>
      <c r="G10" s="181" t="s">
        <v>482</v>
      </c>
    </row>
    <row r="11" spans="1:8" ht="15.75" thickTop="1" x14ac:dyDescent="0.25">
      <c r="A11" s="15"/>
      <c r="B11" s="148"/>
      <c r="C11" s="148"/>
      <c r="D11" s="295" t="s">
        <v>512</v>
      </c>
      <c r="E11" s="295">
        <f>SUM(E9+E10)</f>
        <v>54.91</v>
      </c>
      <c r="F11" s="15"/>
      <c r="G11" s="15"/>
      <c r="H11" s="99"/>
    </row>
    <row r="12" spans="1:8" ht="15" x14ac:dyDescent="0.25">
      <c r="A12" s="169" t="s">
        <v>108</v>
      </c>
      <c r="B12" s="138" t="s">
        <v>102</v>
      </c>
      <c r="C12" s="138">
        <v>30</v>
      </c>
      <c r="D12" s="200">
        <v>0.74</v>
      </c>
      <c r="E12" s="68">
        <v>23.87</v>
      </c>
      <c r="F12" s="138" t="s">
        <v>101</v>
      </c>
      <c r="G12" s="140" t="s">
        <v>100</v>
      </c>
      <c r="H12" s="99"/>
    </row>
    <row r="13" spans="1:8" ht="15" x14ac:dyDescent="0.25">
      <c r="A13" s="170"/>
      <c r="B13" s="29" t="s">
        <v>99</v>
      </c>
      <c r="C13" s="29">
        <v>1</v>
      </c>
      <c r="D13" s="200">
        <v>1</v>
      </c>
      <c r="E13" s="8">
        <v>1.0900000000000001</v>
      </c>
      <c r="F13" s="29" t="s">
        <v>69</v>
      </c>
      <c r="G13" s="48" t="s">
        <v>98</v>
      </c>
      <c r="H13" s="99"/>
    </row>
    <row r="14" spans="1:8" ht="14.25" customHeight="1" thickBot="1" x14ac:dyDescent="0.3">
      <c r="A14" s="170"/>
      <c r="B14" s="29" t="s">
        <v>82</v>
      </c>
      <c r="C14" s="29">
        <v>3</v>
      </c>
      <c r="D14" s="199">
        <v>1</v>
      </c>
      <c r="E14" s="8">
        <v>3.09</v>
      </c>
      <c r="F14" s="29" t="s">
        <v>69</v>
      </c>
      <c r="G14" s="48" t="s">
        <v>97</v>
      </c>
      <c r="H14" s="99"/>
    </row>
    <row r="15" spans="1:8" ht="15.75" thickTop="1" x14ac:dyDescent="0.25">
      <c r="A15" s="15"/>
      <c r="B15" s="148"/>
      <c r="C15" s="148"/>
      <c r="D15" s="295" t="s">
        <v>512</v>
      </c>
      <c r="E15" s="295">
        <f>SUM(E12:E14)</f>
        <v>28.05</v>
      </c>
      <c r="F15" s="15"/>
      <c r="G15" s="15"/>
      <c r="H15" s="99"/>
    </row>
    <row r="16" spans="1:8" ht="15.75" thickBot="1" x14ac:dyDescent="0.3">
      <c r="A16" s="137" t="s">
        <v>96</v>
      </c>
      <c r="B16" s="138" t="s">
        <v>95</v>
      </c>
      <c r="C16" s="138" t="s">
        <v>459</v>
      </c>
      <c r="D16" s="200">
        <v>1</v>
      </c>
      <c r="E16" s="68">
        <v>1.0900000000000001</v>
      </c>
      <c r="F16" s="138" t="s">
        <v>69</v>
      </c>
      <c r="G16" s="251" t="s">
        <v>94</v>
      </c>
      <c r="H16" s="99"/>
    </row>
    <row r="17" spans="1:8" ht="15.75" thickTop="1" x14ac:dyDescent="0.25">
      <c r="A17" s="72"/>
      <c r="B17" s="304"/>
      <c r="C17" s="304"/>
      <c r="D17" s="296" t="s">
        <v>512</v>
      </c>
      <c r="E17" s="297">
        <f>SUM(E16)</f>
        <v>1.0900000000000001</v>
      </c>
      <c r="F17" s="72"/>
      <c r="G17" s="252"/>
      <c r="H17" s="99"/>
    </row>
    <row r="18" spans="1:8" ht="15" x14ac:dyDescent="0.25">
      <c r="A18" s="137" t="s">
        <v>86</v>
      </c>
      <c r="B18" s="138" t="s">
        <v>85</v>
      </c>
      <c r="C18" s="138">
        <v>4</v>
      </c>
      <c r="D18" s="200">
        <v>6</v>
      </c>
      <c r="E18" s="249">
        <v>25.8</v>
      </c>
      <c r="F18" s="138" t="s">
        <v>80</v>
      </c>
      <c r="G18" s="155" t="s">
        <v>79</v>
      </c>
      <c r="H18" s="99"/>
    </row>
    <row r="19" spans="1:8" ht="15" x14ac:dyDescent="0.25">
      <c r="A19" s="135"/>
      <c r="B19" s="29" t="s">
        <v>84</v>
      </c>
      <c r="C19" s="29">
        <v>1</v>
      </c>
      <c r="D19" s="199">
        <v>9.9700000000000006</v>
      </c>
      <c r="E19" s="29">
        <v>10.72</v>
      </c>
      <c r="F19" s="29" t="s">
        <v>80</v>
      </c>
      <c r="G19" s="156" t="s">
        <v>79</v>
      </c>
      <c r="H19" s="99"/>
    </row>
    <row r="20" spans="1:8" ht="15" x14ac:dyDescent="0.25">
      <c r="A20" s="135"/>
      <c r="B20" s="29" t="s">
        <v>83</v>
      </c>
      <c r="C20" s="29">
        <v>1</v>
      </c>
      <c r="D20" s="199">
        <v>2.68</v>
      </c>
      <c r="E20" s="29">
        <v>2.88</v>
      </c>
      <c r="F20" s="29" t="s">
        <v>80</v>
      </c>
      <c r="G20" s="156" t="s">
        <v>79</v>
      </c>
      <c r="H20" s="99"/>
    </row>
    <row r="21" spans="1:8" ht="15" x14ac:dyDescent="0.25">
      <c r="A21" s="135"/>
      <c r="B21" s="29" t="s">
        <v>82</v>
      </c>
      <c r="C21" s="29">
        <v>2</v>
      </c>
      <c r="D21" s="199">
        <v>1.97</v>
      </c>
      <c r="E21" s="29">
        <v>4.24</v>
      </c>
      <c r="F21" s="29" t="s">
        <v>80</v>
      </c>
      <c r="G21" s="156" t="s">
        <v>79</v>
      </c>
      <c r="H21" s="99"/>
    </row>
    <row r="22" spans="1:8" ht="15.75" thickBot="1" x14ac:dyDescent="0.3">
      <c r="A22" s="135"/>
      <c r="B22" s="29" t="s">
        <v>81</v>
      </c>
      <c r="C22" s="29">
        <v>1</v>
      </c>
      <c r="D22" s="199">
        <v>4.97</v>
      </c>
      <c r="E22" s="29">
        <v>6.31</v>
      </c>
      <c r="F22" s="29" t="s">
        <v>80</v>
      </c>
      <c r="G22" s="156" t="s">
        <v>79</v>
      </c>
      <c r="H22" s="99"/>
    </row>
    <row r="23" spans="1:8" ht="15.75" thickTop="1" x14ac:dyDescent="0.25">
      <c r="A23" s="15"/>
      <c r="B23" s="148"/>
      <c r="C23" s="148"/>
      <c r="D23" s="295" t="s">
        <v>512</v>
      </c>
      <c r="E23" s="295">
        <f>SUM(E18:E22)</f>
        <v>49.95000000000001</v>
      </c>
      <c r="F23" s="15"/>
      <c r="G23" s="15"/>
      <c r="H23" s="99"/>
    </row>
    <row r="24" spans="1:8" ht="15" x14ac:dyDescent="0.25">
      <c r="A24" s="137" t="s">
        <v>78</v>
      </c>
      <c r="B24" s="138" t="s">
        <v>77</v>
      </c>
      <c r="C24" s="138">
        <v>3</v>
      </c>
      <c r="D24" s="200">
        <v>1.34</v>
      </c>
      <c r="E24" s="68">
        <v>4.3099999999999996</v>
      </c>
      <c r="F24" s="138" t="s">
        <v>72</v>
      </c>
      <c r="G24" s="140" t="s">
        <v>76</v>
      </c>
      <c r="H24" s="99"/>
    </row>
    <row r="25" spans="1:8" ht="15" x14ac:dyDescent="0.25">
      <c r="A25" s="135"/>
      <c r="B25" s="29" t="s">
        <v>75</v>
      </c>
      <c r="C25" s="29">
        <v>3</v>
      </c>
      <c r="D25" s="199">
        <v>2.94</v>
      </c>
      <c r="E25" s="8">
        <v>9.5</v>
      </c>
      <c r="F25" s="29" t="s">
        <v>72</v>
      </c>
      <c r="G25" s="48" t="s">
        <v>71</v>
      </c>
      <c r="H25" s="99"/>
    </row>
    <row r="26" spans="1:8" ht="15" x14ac:dyDescent="0.25">
      <c r="A26" s="135"/>
      <c r="B26" s="29" t="s">
        <v>74</v>
      </c>
      <c r="C26" s="29">
        <v>1</v>
      </c>
      <c r="D26" s="199">
        <v>1.79</v>
      </c>
      <c r="E26" s="8">
        <v>1.92</v>
      </c>
      <c r="F26" s="29" t="s">
        <v>72</v>
      </c>
      <c r="G26" s="48" t="s">
        <v>71</v>
      </c>
      <c r="H26" s="99"/>
    </row>
    <row r="27" spans="1:8" ht="15.75" thickBot="1" x14ac:dyDescent="0.3">
      <c r="A27" s="135"/>
      <c r="B27" s="29" t="s">
        <v>73</v>
      </c>
      <c r="C27" s="29">
        <v>1</v>
      </c>
      <c r="D27" s="199">
        <v>3.99</v>
      </c>
      <c r="E27" s="8">
        <v>4.29</v>
      </c>
      <c r="F27" s="29" t="s">
        <v>72</v>
      </c>
      <c r="G27" s="48" t="s">
        <v>71</v>
      </c>
      <c r="H27" s="99"/>
    </row>
    <row r="28" spans="1:8" ht="15.75" thickTop="1" x14ac:dyDescent="0.25">
      <c r="A28" s="15"/>
      <c r="B28" s="148"/>
      <c r="C28" s="148"/>
      <c r="D28" s="295" t="s">
        <v>512</v>
      </c>
      <c r="E28" s="295">
        <f>SUM(E24:E27)</f>
        <v>20.02</v>
      </c>
      <c r="F28" s="15"/>
      <c r="G28" s="15"/>
      <c r="H28" s="99"/>
    </row>
    <row r="29" spans="1:8" ht="15.75" thickBot="1" x14ac:dyDescent="0.3">
      <c r="A29" s="137" t="s">
        <v>505</v>
      </c>
      <c r="B29" s="138" t="s">
        <v>70</v>
      </c>
      <c r="C29" s="138">
        <v>1</v>
      </c>
      <c r="D29" s="250">
        <v>1</v>
      </c>
      <c r="E29" s="250">
        <v>1.0900000000000001</v>
      </c>
      <c r="F29" s="138" t="s">
        <v>69</v>
      </c>
      <c r="G29" s="251" t="s">
        <v>68</v>
      </c>
      <c r="H29" s="99"/>
    </row>
    <row r="30" spans="1:8" ht="15.75" thickTop="1" x14ac:dyDescent="0.25">
      <c r="A30" s="148"/>
      <c r="B30" s="148"/>
      <c r="C30" s="148"/>
      <c r="D30" s="295" t="s">
        <v>512</v>
      </c>
      <c r="E30" s="295">
        <f>SUM(E29)</f>
        <v>1.0900000000000001</v>
      </c>
      <c r="F30" s="160"/>
      <c r="G30" s="205"/>
      <c r="H30" s="99"/>
    </row>
    <row r="31" spans="1:8" ht="15" x14ac:dyDescent="0.25">
      <c r="A31" s="131" t="s">
        <v>93</v>
      </c>
      <c r="B31" s="149" t="s">
        <v>26</v>
      </c>
      <c r="C31" s="149">
        <v>8</v>
      </c>
      <c r="D31" s="202">
        <v>5</v>
      </c>
      <c r="E31" s="150">
        <v>43.1</v>
      </c>
      <c r="F31" s="149" t="s">
        <v>92</v>
      </c>
      <c r="G31" s="151" t="s">
        <v>91</v>
      </c>
      <c r="H31" s="99"/>
    </row>
    <row r="32" spans="1:8" ht="15" x14ac:dyDescent="0.25">
      <c r="A32" s="131"/>
      <c r="B32" s="152" t="s">
        <v>88</v>
      </c>
      <c r="C32" s="152">
        <v>8</v>
      </c>
      <c r="D32" s="203">
        <v>1</v>
      </c>
      <c r="E32" s="153">
        <v>8.09</v>
      </c>
      <c r="F32" s="152" t="s">
        <v>43</v>
      </c>
      <c r="G32" s="154" t="s">
        <v>87</v>
      </c>
      <c r="H32" s="99"/>
    </row>
    <row r="33" spans="1:8" ht="15.75" thickBot="1" x14ac:dyDescent="0.3">
      <c r="A33" s="131"/>
      <c r="B33" s="149" t="s">
        <v>90</v>
      </c>
      <c r="C33" s="149">
        <v>1</v>
      </c>
      <c r="D33" s="202">
        <v>1</v>
      </c>
      <c r="E33" s="150">
        <v>1.0900000000000001</v>
      </c>
      <c r="F33" s="149" t="s">
        <v>69</v>
      </c>
      <c r="G33" s="162" t="s">
        <v>89</v>
      </c>
      <c r="H33" s="99"/>
    </row>
    <row r="34" spans="1:8" ht="15.75" thickTop="1" x14ac:dyDescent="0.25">
      <c r="A34" s="90"/>
      <c r="B34" s="247"/>
      <c r="C34" s="247"/>
      <c r="D34" s="298" t="s">
        <v>512</v>
      </c>
      <c r="E34" s="298">
        <f>SUM(E31:E33)</f>
        <v>52.28</v>
      </c>
      <c r="F34" s="90"/>
      <c r="G34" s="90"/>
      <c r="H34" s="99"/>
    </row>
    <row r="35" spans="1:8" ht="15" x14ac:dyDescent="0.25">
      <c r="A35" s="132" t="s">
        <v>108</v>
      </c>
      <c r="B35" s="133" t="s">
        <v>26</v>
      </c>
      <c r="C35" s="133">
        <v>8</v>
      </c>
      <c r="D35" s="202">
        <v>5</v>
      </c>
      <c r="E35" s="150">
        <v>43.1</v>
      </c>
      <c r="F35" s="133" t="s">
        <v>92</v>
      </c>
      <c r="G35" s="134" t="s">
        <v>107</v>
      </c>
      <c r="H35" s="99"/>
    </row>
    <row r="36" spans="1:8" ht="15" x14ac:dyDescent="0.25">
      <c r="A36" s="131"/>
      <c r="B36" s="152" t="s">
        <v>106</v>
      </c>
      <c r="C36" s="152">
        <v>1</v>
      </c>
      <c r="D36" s="203">
        <v>5.39</v>
      </c>
      <c r="E36" s="153">
        <v>5.81</v>
      </c>
      <c r="F36" s="152" t="s">
        <v>105</v>
      </c>
      <c r="G36" s="154" t="s">
        <v>104</v>
      </c>
      <c r="H36" s="99"/>
    </row>
    <row r="37" spans="1:8" ht="15" x14ac:dyDescent="0.25">
      <c r="A37" s="131"/>
      <c r="B37" s="152" t="s">
        <v>90</v>
      </c>
      <c r="C37" s="152">
        <v>1</v>
      </c>
      <c r="D37" s="203">
        <v>1</v>
      </c>
      <c r="E37" s="153">
        <v>1.0900000000000001</v>
      </c>
      <c r="F37" s="152" t="s">
        <v>69</v>
      </c>
      <c r="G37" s="154" t="s">
        <v>89</v>
      </c>
      <c r="H37" s="99"/>
    </row>
    <row r="38" spans="1:8" ht="14.25" customHeight="1" thickBot="1" x14ac:dyDescent="0.3">
      <c r="A38" s="131"/>
      <c r="B38" s="149" t="s">
        <v>88</v>
      </c>
      <c r="C38" s="149">
        <v>8</v>
      </c>
      <c r="D38" s="202">
        <v>1</v>
      </c>
      <c r="E38" s="150">
        <v>8.6199999999999992</v>
      </c>
      <c r="F38" s="149" t="s">
        <v>72</v>
      </c>
      <c r="G38" s="151" t="s">
        <v>103</v>
      </c>
      <c r="H38" s="161"/>
    </row>
    <row r="39" spans="1:8" ht="15.75" thickTop="1" x14ac:dyDescent="0.25">
      <c r="A39" s="247"/>
      <c r="B39" s="247"/>
      <c r="C39" s="247"/>
      <c r="D39" s="293" t="s">
        <v>512</v>
      </c>
      <c r="E39" s="293">
        <f>SUM(E35:E38)</f>
        <v>58.620000000000005</v>
      </c>
      <c r="F39" s="247"/>
      <c r="G39" s="90"/>
      <c r="H39" s="167"/>
    </row>
    <row r="40" spans="1:8" ht="14.25" customHeight="1" thickBot="1" x14ac:dyDescent="0.3">
      <c r="A40" s="74" t="s">
        <v>113</v>
      </c>
      <c r="B40" s="74" t="s">
        <v>112</v>
      </c>
      <c r="C40" s="74">
        <v>2</v>
      </c>
      <c r="D40" s="202">
        <v>30</v>
      </c>
      <c r="E40" s="150">
        <v>60</v>
      </c>
      <c r="F40" s="149" t="s">
        <v>111</v>
      </c>
      <c r="G40" s="134" t="s">
        <v>110</v>
      </c>
      <c r="H40" s="161"/>
    </row>
    <row r="41" spans="1:8" ht="14.25" customHeight="1" thickTop="1" x14ac:dyDescent="0.25">
      <c r="A41" s="163"/>
      <c r="B41" s="163"/>
      <c r="C41" s="163"/>
      <c r="D41" s="299" t="s">
        <v>512</v>
      </c>
      <c r="E41" s="300">
        <f>SUM(E40)</f>
        <v>60</v>
      </c>
      <c r="F41" s="163"/>
      <c r="G41" s="163"/>
      <c r="H41" s="161"/>
    </row>
    <row r="42" spans="1:8" ht="14.25" customHeight="1" x14ac:dyDescent="0.25">
      <c r="H42" s="161"/>
    </row>
    <row r="43" spans="1:8" ht="14.25" customHeight="1" x14ac:dyDescent="0.25">
      <c r="D43" s="7" t="s">
        <v>569</v>
      </c>
      <c r="E43" s="8">
        <f>SUM(E8)</f>
        <v>900.39</v>
      </c>
    </row>
    <row r="44" spans="1:8" ht="14.25" customHeight="1" x14ac:dyDescent="0.25">
      <c r="D44" s="87" t="s">
        <v>571</v>
      </c>
      <c r="E44" s="153">
        <f>SUM(E34+E39+E41)</f>
        <v>170.9</v>
      </c>
    </row>
    <row r="45" spans="1:8" ht="14.25" customHeight="1" thickBot="1" x14ac:dyDescent="0.3">
      <c r="D45" s="103" t="s">
        <v>315</v>
      </c>
      <c r="E45" s="103">
        <f>SUM(E43+E44)</f>
        <v>1071.29</v>
      </c>
    </row>
  </sheetData>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23"/>
  <sheetViews>
    <sheetView tabSelected="1" zoomScaleNormal="100" zoomScalePageLayoutView="150" workbookViewId="0">
      <selection activeCell="E21" sqref="E21"/>
    </sheetView>
  </sheetViews>
  <sheetFormatPr defaultColWidth="8.85546875" defaultRowHeight="15" x14ac:dyDescent="0.25"/>
  <cols>
    <col min="1" max="1" width="46.140625" bestFit="1" customWidth="1"/>
    <col min="2" max="2" width="21.42578125" customWidth="1"/>
    <col min="3" max="3" width="19.42578125" bestFit="1" customWidth="1"/>
    <col min="4" max="4" width="20.42578125" customWidth="1"/>
    <col min="5" max="5" width="14" bestFit="1" customWidth="1"/>
    <col min="6" max="6" width="26.7109375" customWidth="1"/>
    <col min="7" max="7" width="41.42578125" bestFit="1" customWidth="1"/>
  </cols>
  <sheetData>
    <row r="1" spans="1:7" ht="26.25" x14ac:dyDescent="0.25">
      <c r="A1" s="76" t="s">
        <v>380</v>
      </c>
      <c r="B1" s="75"/>
      <c r="C1" s="75"/>
      <c r="D1" s="75"/>
      <c r="E1" s="75"/>
      <c r="F1" s="75"/>
      <c r="G1" s="75"/>
    </row>
    <row r="2" spans="1:7" ht="15.75" x14ac:dyDescent="0.25">
      <c r="A2" s="2" t="s">
        <v>535</v>
      </c>
      <c r="B2" s="75" t="s">
        <v>4</v>
      </c>
      <c r="C2" s="75" t="s">
        <v>0</v>
      </c>
      <c r="D2" s="75" t="s">
        <v>7</v>
      </c>
      <c r="E2" s="75" t="s">
        <v>513</v>
      </c>
      <c r="F2" s="75" t="s">
        <v>1</v>
      </c>
      <c r="G2" s="75" t="s">
        <v>2</v>
      </c>
    </row>
    <row r="3" spans="1:7" x14ac:dyDescent="0.25">
      <c r="A3" s="253" t="s">
        <v>379</v>
      </c>
      <c r="B3" s="254" t="s">
        <v>378</v>
      </c>
      <c r="C3" s="255" t="s">
        <v>451</v>
      </c>
      <c r="D3" s="255" t="s">
        <v>451</v>
      </c>
      <c r="E3" s="256">
        <v>12.55</v>
      </c>
      <c r="F3" s="254" t="s">
        <v>362</v>
      </c>
      <c r="G3" s="257" t="s">
        <v>364</v>
      </c>
    </row>
    <row r="4" spans="1:7" x14ac:dyDescent="0.25">
      <c r="A4" s="258" t="s">
        <v>416</v>
      </c>
      <c r="B4" s="254" t="s">
        <v>377</v>
      </c>
      <c r="C4" s="255" t="s">
        <v>451</v>
      </c>
      <c r="D4" s="255" t="s">
        <v>451</v>
      </c>
      <c r="E4" s="256">
        <v>93</v>
      </c>
      <c r="F4" s="254" t="s">
        <v>362</v>
      </c>
      <c r="G4" s="257" t="s">
        <v>376</v>
      </c>
    </row>
    <row r="5" spans="1:7" x14ac:dyDescent="0.25">
      <c r="A5" s="259" t="s">
        <v>375</v>
      </c>
      <c r="B5" s="254" t="s">
        <v>368</v>
      </c>
      <c r="C5" s="255" t="s">
        <v>451</v>
      </c>
      <c r="D5" s="255" t="s">
        <v>451</v>
      </c>
      <c r="E5" s="256">
        <v>35</v>
      </c>
      <c r="F5" s="254" t="s">
        <v>374</v>
      </c>
      <c r="G5" s="257" t="s">
        <v>364</v>
      </c>
    </row>
    <row r="6" spans="1:7" x14ac:dyDescent="0.25">
      <c r="A6" s="259" t="s">
        <v>373</v>
      </c>
      <c r="B6" s="254" t="s">
        <v>368</v>
      </c>
      <c r="C6" s="255" t="s">
        <v>451</v>
      </c>
      <c r="D6" s="255" t="s">
        <v>451</v>
      </c>
      <c r="E6" s="256">
        <v>6</v>
      </c>
      <c r="F6" s="254" t="s">
        <v>69</v>
      </c>
      <c r="G6" s="257" t="s">
        <v>364</v>
      </c>
    </row>
    <row r="7" spans="1:7" x14ac:dyDescent="0.25">
      <c r="A7" s="259" t="s">
        <v>370</v>
      </c>
      <c r="B7" s="254" t="s">
        <v>368</v>
      </c>
      <c r="C7" s="255" t="s">
        <v>451</v>
      </c>
      <c r="D7" s="255" t="s">
        <v>451</v>
      </c>
      <c r="E7" s="256">
        <v>43</v>
      </c>
      <c r="F7" s="254" t="s">
        <v>362</v>
      </c>
      <c r="G7" s="257" t="s">
        <v>364</v>
      </c>
    </row>
    <row r="8" spans="1:7" x14ac:dyDescent="0.25">
      <c r="A8" s="260" t="s">
        <v>369</v>
      </c>
      <c r="B8" s="261" t="s">
        <v>368</v>
      </c>
      <c r="C8" s="262" t="s">
        <v>451</v>
      </c>
      <c r="D8" s="262" t="s">
        <v>451</v>
      </c>
      <c r="E8" s="145">
        <v>7</v>
      </c>
      <c r="F8" s="261" t="s">
        <v>69</v>
      </c>
      <c r="G8" s="263" t="s">
        <v>367</v>
      </c>
    </row>
    <row r="9" spans="1:7" x14ac:dyDescent="0.25">
      <c r="A9" s="264" t="s">
        <v>363</v>
      </c>
      <c r="B9" s="261" t="s">
        <v>452</v>
      </c>
      <c r="C9" s="262" t="s">
        <v>451</v>
      </c>
      <c r="D9" s="262" t="s">
        <v>451</v>
      </c>
      <c r="E9" s="145">
        <v>25.39</v>
      </c>
      <c r="F9" s="261" t="s">
        <v>105</v>
      </c>
      <c r="G9" s="263" t="s">
        <v>361</v>
      </c>
    </row>
    <row r="10" spans="1:7" x14ac:dyDescent="0.25">
      <c r="A10" s="50" t="s">
        <v>577</v>
      </c>
      <c r="B10" s="70" t="s">
        <v>299</v>
      </c>
      <c r="C10" s="50">
        <v>1</v>
      </c>
      <c r="D10" s="50">
        <v>50</v>
      </c>
      <c r="E10" s="369">
        <v>50</v>
      </c>
      <c r="F10" s="368" t="s">
        <v>299</v>
      </c>
      <c r="G10" s="370" t="s">
        <v>361</v>
      </c>
    </row>
    <row r="11" spans="1:7" x14ac:dyDescent="0.25">
      <c r="A11" s="260" t="s">
        <v>360</v>
      </c>
      <c r="B11" s="261" t="s">
        <v>359</v>
      </c>
      <c r="C11" s="262" t="s">
        <v>451</v>
      </c>
      <c r="D11" s="262" t="s">
        <v>451</v>
      </c>
      <c r="E11" s="145">
        <v>113</v>
      </c>
      <c r="F11" s="261" t="s">
        <v>69</v>
      </c>
      <c r="G11" s="263" t="s">
        <v>358</v>
      </c>
    </row>
    <row r="12" spans="1:7" x14ac:dyDescent="0.25">
      <c r="A12" s="265" t="s">
        <v>366</v>
      </c>
      <c r="B12" s="261" t="s">
        <v>365</v>
      </c>
      <c r="C12" s="261">
        <v>3</v>
      </c>
      <c r="D12" s="261">
        <v>1</v>
      </c>
      <c r="E12" s="145">
        <v>5</v>
      </c>
      <c r="F12" s="261" t="s">
        <v>362</v>
      </c>
      <c r="G12" s="263" t="s">
        <v>364</v>
      </c>
    </row>
    <row r="13" spans="1:7" x14ac:dyDescent="0.25">
      <c r="A13" s="188" t="s">
        <v>384</v>
      </c>
      <c r="B13" s="189" t="s">
        <v>383</v>
      </c>
      <c r="C13" s="261">
        <v>50</v>
      </c>
      <c r="D13" s="261">
        <v>1</v>
      </c>
      <c r="E13" s="145">
        <v>50</v>
      </c>
      <c r="F13" s="261" t="s">
        <v>299</v>
      </c>
      <c r="G13" s="263"/>
    </row>
    <row r="14" spans="1:7" x14ac:dyDescent="0.25">
      <c r="A14" s="265" t="s">
        <v>382</v>
      </c>
      <c r="B14" s="261" t="s">
        <v>381</v>
      </c>
      <c r="C14" s="261">
        <v>2</v>
      </c>
      <c r="D14" s="261" t="s">
        <v>299</v>
      </c>
      <c r="E14" s="145">
        <v>50</v>
      </c>
      <c r="F14" s="261" t="s">
        <v>299</v>
      </c>
      <c r="G14" s="263"/>
    </row>
    <row r="15" spans="1:7" x14ac:dyDescent="0.25">
      <c r="A15" s="265" t="s">
        <v>372</v>
      </c>
      <c r="B15" s="261" t="s">
        <v>292</v>
      </c>
      <c r="C15" s="261" t="s">
        <v>292</v>
      </c>
      <c r="D15" s="261" t="s">
        <v>292</v>
      </c>
      <c r="E15" s="145">
        <v>40</v>
      </c>
      <c r="F15" s="261" t="s">
        <v>362</v>
      </c>
      <c r="G15" s="263" t="s">
        <v>371</v>
      </c>
    </row>
    <row r="16" spans="1:7" x14ac:dyDescent="0.25">
      <c r="A16" s="265" t="s">
        <v>357</v>
      </c>
      <c r="B16" s="261" t="s">
        <v>356</v>
      </c>
      <c r="C16" s="261">
        <v>1</v>
      </c>
      <c r="D16" s="261">
        <v>2.4500000000000002</v>
      </c>
      <c r="E16" s="145">
        <v>3.77</v>
      </c>
      <c r="F16" s="266" t="s">
        <v>506</v>
      </c>
      <c r="G16" s="263" t="s">
        <v>568</v>
      </c>
    </row>
    <row r="17" spans="1:7" x14ac:dyDescent="0.25">
      <c r="A17" s="311" t="s">
        <v>355</v>
      </c>
      <c r="B17" s="312" t="s">
        <v>292</v>
      </c>
      <c r="C17" s="312" t="s">
        <v>292</v>
      </c>
      <c r="D17" s="312" t="s">
        <v>292</v>
      </c>
      <c r="E17" s="314">
        <v>5000</v>
      </c>
      <c r="F17" s="312" t="s">
        <v>292</v>
      </c>
      <c r="G17" s="313"/>
    </row>
    <row r="18" spans="1:7" x14ac:dyDescent="0.25">
      <c r="A18" s="315" t="s">
        <v>354</v>
      </c>
      <c r="B18" s="316" t="s">
        <v>292</v>
      </c>
      <c r="C18" s="316" t="s">
        <v>292</v>
      </c>
      <c r="D18" s="316" t="s">
        <v>292</v>
      </c>
      <c r="E18" s="317">
        <v>4300</v>
      </c>
      <c r="F18" s="316" t="s">
        <v>564</v>
      </c>
      <c r="G18" s="318"/>
    </row>
    <row r="19" spans="1:7" x14ac:dyDescent="0.25">
      <c r="A19" s="315" t="s">
        <v>353</v>
      </c>
      <c r="B19" s="316" t="s">
        <v>352</v>
      </c>
      <c r="C19" s="316">
        <v>2</v>
      </c>
      <c r="D19" s="316">
        <v>350</v>
      </c>
      <c r="E19" s="317">
        <v>700</v>
      </c>
      <c r="F19" s="316" t="s">
        <v>565</v>
      </c>
      <c r="G19" s="318"/>
    </row>
    <row r="20" spans="1:7" x14ac:dyDescent="0.25">
      <c r="A20" s="311" t="s">
        <v>447</v>
      </c>
      <c r="B20" s="312" t="s">
        <v>292</v>
      </c>
      <c r="C20" s="312" t="s">
        <v>292</v>
      </c>
      <c r="D20" s="312" t="s">
        <v>292</v>
      </c>
      <c r="E20" s="314">
        <v>50</v>
      </c>
      <c r="F20" s="312" t="s">
        <v>292</v>
      </c>
      <c r="G20" s="313"/>
    </row>
    <row r="21" spans="1:7" x14ac:dyDescent="0.25">
      <c r="B21" s="6"/>
      <c r="C21" s="6"/>
      <c r="D21" s="50" t="s">
        <v>470</v>
      </c>
      <c r="E21" s="49">
        <f>SUM(E3:E16)</f>
        <v>533.71</v>
      </c>
      <c r="F21" s="21"/>
      <c r="G21" s="21"/>
    </row>
    <row r="22" spans="1:7" x14ac:dyDescent="0.25">
      <c r="D22" s="74" t="s">
        <v>471</v>
      </c>
      <c r="E22" s="77">
        <f>SUM(E17:E20)</f>
        <v>10050</v>
      </c>
    </row>
    <row r="23" spans="1:7" ht="15.75" thickBot="1" x14ac:dyDescent="0.3">
      <c r="D23" s="78" t="s">
        <v>315</v>
      </c>
      <c r="E23" s="147">
        <f>SUM(E21:E22)</f>
        <v>10583.71</v>
      </c>
    </row>
  </sheetData>
  <hyperlinks>
    <hyperlink ref="F16" r:id="rId1" display="www.gotags.com"/>
    <hyperlink ref="A4" location="AvP!A1" display="AVP Week "/>
    <hyperlink ref="A5" location="'FVP 2'!A1" display="Fellowboat: Xmas Sock Making"/>
    <hyperlink ref="A3" location="'FVP 2'!A1" display="Fellowboat: Baking "/>
    <hyperlink ref="A11" location="BotC!A1" display="Battle of the Classes "/>
    <hyperlink ref="A8" location="'FVP 2'!A1" display="Minute to Win it "/>
    <hyperlink ref="A7" location="'FVP 2'!A1" display="Fellowboat: Gingerbread house making "/>
    <hyperlink ref="A6" location="'FVP 2'!A1" display="Fellowboat: Silent Library "/>
    <hyperlink ref="A8:A11" location="'FVP 2'!A1" display="Minute to Win it "/>
  </hyperlinks>
  <pageMargins left="0.7" right="0.7" top="0.75" bottom="0.75" header="0.3" footer="0.3"/>
  <pageSetup orientation="portrait"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zoomScale="150" zoomScaleNormal="150" zoomScalePageLayoutView="150" workbookViewId="0"/>
  </sheetViews>
  <sheetFormatPr defaultColWidth="8.85546875" defaultRowHeight="15" x14ac:dyDescent="0.25"/>
  <cols>
    <col min="1" max="1" width="40.85546875" style="223" bestFit="1" customWidth="1"/>
    <col min="2" max="2" width="20.7109375" style="223" bestFit="1" customWidth="1"/>
    <col min="3" max="3" width="11.42578125" style="223" bestFit="1" customWidth="1"/>
    <col min="4" max="4" width="16.42578125" style="223" bestFit="1" customWidth="1"/>
    <col min="5" max="5" width="11.42578125" style="223" customWidth="1"/>
    <col min="6" max="6" width="10.7109375" style="223" customWidth="1"/>
    <col min="7" max="16384" width="8.85546875" style="223"/>
  </cols>
  <sheetData>
    <row r="1" spans="1:6" ht="23.25" x14ac:dyDescent="0.25">
      <c r="A1" s="222" t="s">
        <v>509</v>
      </c>
      <c r="B1" s="1"/>
      <c r="C1" s="1"/>
      <c r="D1" s="1"/>
      <c r="E1" s="1"/>
    </row>
    <row r="2" spans="1:6" ht="15.75" x14ac:dyDescent="0.25">
      <c r="A2" s="224" t="s">
        <v>3</v>
      </c>
      <c r="B2" s="224" t="s">
        <v>4</v>
      </c>
      <c r="C2" s="224" t="s">
        <v>0</v>
      </c>
      <c r="D2" s="224" t="s">
        <v>7</v>
      </c>
      <c r="E2" s="224" t="s">
        <v>396</v>
      </c>
    </row>
    <row r="3" spans="1:6" x14ac:dyDescent="0.25">
      <c r="A3" s="225" t="s">
        <v>395</v>
      </c>
      <c r="B3" s="7" t="s">
        <v>394</v>
      </c>
      <c r="C3" s="7">
        <v>2</v>
      </c>
      <c r="D3" s="7">
        <v>3</v>
      </c>
      <c r="E3" s="8">
        <v>6</v>
      </c>
      <c r="F3" s="226"/>
    </row>
    <row r="4" spans="1:6" x14ac:dyDescent="0.25">
      <c r="A4" s="225"/>
      <c r="B4" s="7" t="s">
        <v>393</v>
      </c>
      <c r="C4" s="7">
        <v>2</v>
      </c>
      <c r="D4" s="7">
        <v>2</v>
      </c>
      <c r="E4" s="8">
        <v>4</v>
      </c>
      <c r="F4" s="226"/>
    </row>
    <row r="5" spans="1:6" x14ac:dyDescent="0.25">
      <c r="A5" s="225"/>
      <c r="B5" s="7" t="s">
        <v>392</v>
      </c>
      <c r="C5" s="7">
        <v>2</v>
      </c>
      <c r="D5" s="7">
        <v>1</v>
      </c>
      <c r="E5" s="8">
        <v>2</v>
      </c>
      <c r="F5" s="226"/>
    </row>
    <row r="6" spans="1:6" x14ac:dyDescent="0.25">
      <c r="A6" s="225"/>
      <c r="B6" s="7" t="s">
        <v>391</v>
      </c>
      <c r="C6" s="7">
        <v>1</v>
      </c>
      <c r="D6" s="7">
        <v>2</v>
      </c>
      <c r="E6" s="8">
        <v>2</v>
      </c>
      <c r="F6" s="226"/>
    </row>
    <row r="7" spans="1:6" x14ac:dyDescent="0.25">
      <c r="A7" s="225"/>
      <c r="B7" s="7" t="s">
        <v>390</v>
      </c>
      <c r="C7" s="7">
        <v>1</v>
      </c>
      <c r="D7" s="7">
        <v>2</v>
      </c>
      <c r="E7" s="8">
        <v>2</v>
      </c>
      <c r="F7" s="226"/>
    </row>
    <row r="8" spans="1:6" x14ac:dyDescent="0.25">
      <c r="A8" s="225"/>
      <c r="B8" s="7" t="s">
        <v>389</v>
      </c>
      <c r="C8" s="7">
        <v>1</v>
      </c>
      <c r="D8" s="7">
        <v>2</v>
      </c>
      <c r="E8" s="8">
        <v>2</v>
      </c>
      <c r="F8" s="226"/>
    </row>
    <row r="9" spans="1:6" x14ac:dyDescent="0.25">
      <c r="A9" s="225"/>
      <c r="B9" s="7" t="s">
        <v>388</v>
      </c>
      <c r="C9" s="7">
        <v>1</v>
      </c>
      <c r="D9" s="7">
        <v>5</v>
      </c>
      <c r="E9" s="8">
        <v>5</v>
      </c>
      <c r="F9" s="226"/>
    </row>
    <row r="10" spans="1:6" x14ac:dyDescent="0.25">
      <c r="A10" s="225"/>
      <c r="B10" s="7" t="s">
        <v>387</v>
      </c>
      <c r="C10" s="7">
        <v>2</v>
      </c>
      <c r="D10" s="7">
        <v>1</v>
      </c>
      <c r="E10" s="8">
        <v>2</v>
      </c>
      <c r="F10" s="226"/>
    </row>
    <row r="11" spans="1:6" x14ac:dyDescent="0.25">
      <c r="A11" s="225"/>
      <c r="B11" s="7" t="s">
        <v>386</v>
      </c>
      <c r="C11" s="7">
        <v>1</v>
      </c>
      <c r="D11" s="7">
        <v>4</v>
      </c>
      <c r="E11" s="8">
        <v>4</v>
      </c>
      <c r="F11" s="226"/>
    </row>
    <row r="12" spans="1:6" x14ac:dyDescent="0.25">
      <c r="A12" s="225"/>
      <c r="B12" s="7" t="s">
        <v>385</v>
      </c>
      <c r="C12" s="7">
        <v>2</v>
      </c>
      <c r="D12" s="7">
        <v>2</v>
      </c>
      <c r="E12" s="8">
        <v>4</v>
      </c>
      <c r="F12" s="226"/>
    </row>
    <row r="13" spans="1:6" ht="15.75" thickBot="1" x14ac:dyDescent="0.3">
      <c r="A13" s="227"/>
      <c r="B13" s="174"/>
      <c r="C13" s="174"/>
      <c r="D13" s="220" t="s">
        <v>421</v>
      </c>
      <c r="E13" s="221">
        <f>SUM(E3:E12)</f>
        <v>33</v>
      </c>
      <c r="F13" s="226"/>
    </row>
    <row r="14" spans="1:6" x14ac:dyDescent="0.25">
      <c r="A14" s="228" t="s">
        <v>384</v>
      </c>
      <c r="B14" s="171" t="s">
        <v>383</v>
      </c>
      <c r="C14" s="171">
        <v>25</v>
      </c>
      <c r="D14" s="171">
        <v>1</v>
      </c>
      <c r="E14" s="139">
        <v>30</v>
      </c>
      <c r="F14" s="226"/>
    </row>
    <row r="15" spans="1:6" ht="15.75" thickBot="1" x14ac:dyDescent="0.3">
      <c r="A15" s="227"/>
      <c r="B15" s="174"/>
      <c r="C15" s="174"/>
      <c r="D15" s="220" t="s">
        <v>421</v>
      </c>
      <c r="E15" s="221">
        <v>30</v>
      </c>
      <c r="F15" s="226"/>
    </row>
    <row r="16" spans="1:6" x14ac:dyDescent="0.25">
      <c r="A16" s="225" t="s">
        <v>382</v>
      </c>
      <c r="B16" s="7" t="s">
        <v>381</v>
      </c>
      <c r="C16" s="7">
        <v>2</v>
      </c>
      <c r="D16" s="7" t="s">
        <v>299</v>
      </c>
      <c r="E16" s="8">
        <v>50</v>
      </c>
      <c r="F16" s="226"/>
    </row>
    <row r="17" spans="1:6" x14ac:dyDescent="0.25">
      <c r="A17" s="241"/>
      <c r="B17" s="67"/>
      <c r="C17" s="67"/>
      <c r="D17" s="67" t="s">
        <v>421</v>
      </c>
      <c r="E17" s="233">
        <v>50</v>
      </c>
    </row>
    <row r="18" spans="1:6" x14ac:dyDescent="0.25">
      <c r="A18" s="242"/>
      <c r="B18" s="235"/>
      <c r="C18" s="235"/>
      <c r="D18" s="208" t="s">
        <v>42</v>
      </c>
      <c r="E18" s="236">
        <f>SUM(E13,E15,E17)</f>
        <v>113</v>
      </c>
      <c r="F18" s="226"/>
    </row>
    <row r="19" spans="1:6" x14ac:dyDescent="0.25">
      <c r="A19" s="229"/>
      <c r="E19" s="4"/>
    </row>
    <row r="20" spans="1:6" x14ac:dyDescent="0.25">
      <c r="A20" s="229"/>
      <c r="E20" s="187" t="s">
        <v>453</v>
      </c>
    </row>
    <row r="21" spans="1:6" ht="23.25" x14ac:dyDescent="0.25">
      <c r="A21" s="222" t="s">
        <v>450</v>
      </c>
      <c r="E21" s="4"/>
    </row>
    <row r="22" spans="1:6" ht="15.75" x14ac:dyDescent="0.25">
      <c r="A22" s="229"/>
      <c r="B22" s="218" t="s">
        <v>4</v>
      </c>
      <c r="C22" s="218" t="s">
        <v>0</v>
      </c>
      <c r="D22" s="218" t="s">
        <v>7</v>
      </c>
      <c r="E22" s="230" t="s">
        <v>396</v>
      </c>
      <c r="F22" s="218"/>
    </row>
    <row r="23" spans="1:6" x14ac:dyDescent="0.25">
      <c r="A23" s="229"/>
      <c r="B23" s="217" t="s">
        <v>449</v>
      </c>
      <c r="C23" s="171">
        <v>1</v>
      </c>
      <c r="D23" s="171">
        <v>1.25</v>
      </c>
      <c r="E23" s="139">
        <v>1.35</v>
      </c>
      <c r="F23" s="231"/>
    </row>
    <row r="24" spans="1:6" x14ac:dyDescent="0.25">
      <c r="A24" s="229"/>
      <c r="B24" s="180" t="s">
        <v>448</v>
      </c>
      <c r="C24" s="67">
        <v>2</v>
      </c>
      <c r="D24" s="67">
        <v>3</v>
      </c>
      <c r="E24" s="68">
        <v>6.47</v>
      </c>
      <c r="F24" s="231"/>
    </row>
    <row r="25" spans="1:6" x14ac:dyDescent="0.25">
      <c r="A25" s="229"/>
      <c r="B25" s="180" t="s">
        <v>28</v>
      </c>
      <c r="C25" s="67">
        <v>1</v>
      </c>
      <c r="D25" s="67">
        <v>4.3899999999999997</v>
      </c>
      <c r="E25" s="68">
        <v>4.7300000000000004</v>
      </c>
      <c r="F25" s="231"/>
    </row>
    <row r="26" spans="1:6" x14ac:dyDescent="0.25">
      <c r="A26" s="243"/>
      <c r="B26" s="235"/>
      <c r="C26" s="235"/>
      <c r="D26" s="236" t="s">
        <v>396</v>
      </c>
      <c r="E26" s="209">
        <v>12.55</v>
      </c>
      <c r="F26" s="231"/>
    </row>
    <row r="27" spans="1:6" x14ac:dyDescent="0.25">
      <c r="A27" s="229"/>
      <c r="C27" s="1"/>
      <c r="D27" s="1"/>
      <c r="E27" s="187" t="s">
        <v>453</v>
      </c>
    </row>
    <row r="28" spans="1:6" ht="23.25" x14ac:dyDescent="0.25">
      <c r="A28" s="222" t="s">
        <v>399</v>
      </c>
      <c r="B28" s="1"/>
      <c r="C28" s="1"/>
      <c r="D28" s="1"/>
      <c r="E28" s="4"/>
      <c r="F28" s="1"/>
    </row>
    <row r="29" spans="1:6" ht="15.75" x14ac:dyDescent="0.25">
      <c r="A29" s="229"/>
      <c r="B29" s="218" t="s">
        <v>4</v>
      </c>
      <c r="C29" s="218" t="s">
        <v>0</v>
      </c>
      <c r="D29" s="218" t="s">
        <v>7</v>
      </c>
      <c r="E29" s="230" t="s">
        <v>396</v>
      </c>
      <c r="F29" s="218"/>
    </row>
    <row r="30" spans="1:6" x14ac:dyDescent="0.25">
      <c r="A30" s="229"/>
      <c r="B30" s="217" t="s">
        <v>398</v>
      </c>
      <c r="C30" s="171">
        <v>20</v>
      </c>
      <c r="D30" s="171">
        <v>1</v>
      </c>
      <c r="E30" s="139">
        <v>25</v>
      </c>
      <c r="F30" s="226"/>
    </row>
    <row r="31" spans="1:6" x14ac:dyDescent="0.25">
      <c r="A31" s="229"/>
      <c r="B31" s="180" t="s">
        <v>397</v>
      </c>
      <c r="C31" s="67">
        <v>6</v>
      </c>
      <c r="D31" s="67">
        <v>1</v>
      </c>
      <c r="E31" s="68">
        <v>10</v>
      </c>
      <c r="F31" s="226"/>
    </row>
    <row r="32" spans="1:6" x14ac:dyDescent="0.25">
      <c r="A32" s="243"/>
      <c r="B32" s="208"/>
      <c r="C32" s="208"/>
      <c r="D32" s="208" t="s">
        <v>396</v>
      </c>
      <c r="E32" s="209">
        <v>35</v>
      </c>
      <c r="F32" s="226"/>
    </row>
    <row r="33" spans="1:6" x14ac:dyDescent="0.25">
      <c r="A33" s="229"/>
      <c r="B33" s="5"/>
      <c r="C33" s="1"/>
      <c r="D33" s="1"/>
      <c r="E33" s="187" t="s">
        <v>453</v>
      </c>
    </row>
    <row r="34" spans="1:6" ht="23.25" x14ac:dyDescent="0.25">
      <c r="A34" s="222" t="s">
        <v>508</v>
      </c>
      <c r="C34" s="1"/>
      <c r="D34" s="1"/>
      <c r="E34" s="4"/>
    </row>
    <row r="35" spans="1:6" ht="15.75" x14ac:dyDescent="0.25">
      <c r="A35" s="229"/>
      <c r="B35" s="218" t="s">
        <v>4</v>
      </c>
      <c r="C35" s="218" t="s">
        <v>0</v>
      </c>
      <c r="D35" s="218" t="s">
        <v>7</v>
      </c>
      <c r="E35" s="230" t="s">
        <v>396</v>
      </c>
    </row>
    <row r="36" spans="1:6" x14ac:dyDescent="0.25">
      <c r="A36" s="229"/>
      <c r="B36" s="217" t="s">
        <v>402</v>
      </c>
      <c r="C36" s="171">
        <v>1</v>
      </c>
      <c r="D36" s="171">
        <v>3</v>
      </c>
      <c r="E36" s="232">
        <v>3</v>
      </c>
      <c r="F36" s="226"/>
    </row>
    <row r="37" spans="1:6" x14ac:dyDescent="0.25">
      <c r="A37" s="229"/>
      <c r="B37" s="180" t="s">
        <v>401</v>
      </c>
      <c r="C37" s="67">
        <v>2</v>
      </c>
      <c r="D37" s="67">
        <v>1</v>
      </c>
      <c r="E37" s="233">
        <v>2</v>
      </c>
      <c r="F37" s="226"/>
    </row>
    <row r="38" spans="1:6" x14ac:dyDescent="0.25">
      <c r="A38" s="229"/>
      <c r="B38" s="180" t="s">
        <v>400</v>
      </c>
      <c r="C38" s="67">
        <v>1</v>
      </c>
      <c r="D38" s="67">
        <v>1</v>
      </c>
      <c r="E38" s="233">
        <v>1</v>
      </c>
      <c r="F38" s="226"/>
    </row>
    <row r="39" spans="1:6" x14ac:dyDescent="0.25">
      <c r="A39" s="229"/>
      <c r="B39" s="234"/>
      <c r="C39" s="235"/>
      <c r="D39" s="236" t="s">
        <v>42</v>
      </c>
      <c r="E39" s="209">
        <v>6</v>
      </c>
      <c r="F39" s="226"/>
    </row>
    <row r="40" spans="1:6" x14ac:dyDescent="0.25">
      <c r="A40" s="229"/>
      <c r="E40" s="4"/>
      <c r="F40" s="237"/>
    </row>
    <row r="41" spans="1:6" x14ac:dyDescent="0.25">
      <c r="A41" s="229"/>
      <c r="C41" s="1"/>
      <c r="D41" s="1"/>
      <c r="E41" s="187" t="s">
        <v>453</v>
      </c>
    </row>
    <row r="42" spans="1:6" ht="23.25" x14ac:dyDescent="0.25">
      <c r="A42" s="222" t="s">
        <v>406</v>
      </c>
      <c r="C42" s="1"/>
      <c r="D42" s="1"/>
      <c r="E42" s="4"/>
    </row>
    <row r="43" spans="1:6" ht="15.75" x14ac:dyDescent="0.25">
      <c r="A43" s="229"/>
      <c r="B43" s="218" t="s">
        <v>4</v>
      </c>
      <c r="C43" s="218" t="s">
        <v>0</v>
      </c>
      <c r="D43" s="218" t="s">
        <v>7</v>
      </c>
      <c r="E43" s="230" t="s">
        <v>396</v>
      </c>
    </row>
    <row r="44" spans="1:6" x14ac:dyDescent="0.25">
      <c r="A44" s="229"/>
      <c r="B44" s="217" t="s">
        <v>405</v>
      </c>
      <c r="C44" s="171">
        <v>3</v>
      </c>
      <c r="D44" s="171">
        <v>7</v>
      </c>
      <c r="E44" s="232">
        <v>25</v>
      </c>
    </row>
    <row r="45" spans="1:6" x14ac:dyDescent="0.25">
      <c r="A45" s="229"/>
      <c r="B45" s="180" t="s">
        <v>401</v>
      </c>
      <c r="C45" s="67">
        <v>3</v>
      </c>
      <c r="D45" s="67">
        <v>3</v>
      </c>
      <c r="E45" s="233">
        <v>10</v>
      </c>
    </row>
    <row r="46" spans="1:6" x14ac:dyDescent="0.25">
      <c r="A46" s="229"/>
      <c r="B46" s="180" t="s">
        <v>404</v>
      </c>
      <c r="C46" s="67">
        <v>1</v>
      </c>
      <c r="D46" s="67">
        <v>4</v>
      </c>
      <c r="E46" s="233">
        <v>5</v>
      </c>
    </row>
    <row r="47" spans="1:6" x14ac:dyDescent="0.25">
      <c r="A47" s="229"/>
      <c r="B47" s="180" t="s">
        <v>403</v>
      </c>
      <c r="C47" s="67">
        <v>1</v>
      </c>
      <c r="D47" s="67">
        <v>3</v>
      </c>
      <c r="E47" s="233">
        <v>3</v>
      </c>
    </row>
    <row r="48" spans="1:6" x14ac:dyDescent="0.25">
      <c r="A48" s="229"/>
      <c r="B48" s="234"/>
      <c r="C48" s="219"/>
      <c r="D48" s="208" t="s">
        <v>42</v>
      </c>
      <c r="E48" s="209">
        <f>SUM(E44:E47)</f>
        <v>43</v>
      </c>
    </row>
    <row r="49" spans="1:5" x14ac:dyDescent="0.25">
      <c r="A49" s="229"/>
      <c r="C49" s="1"/>
      <c r="D49" s="1"/>
      <c r="E49" s="187" t="s">
        <v>453</v>
      </c>
    </row>
    <row r="50" spans="1:5" ht="23.25" x14ac:dyDescent="0.25">
      <c r="A50" s="222" t="s">
        <v>369</v>
      </c>
      <c r="C50" s="1"/>
      <c r="D50" s="1"/>
      <c r="E50" s="4"/>
    </row>
    <row r="51" spans="1:5" ht="15.75" x14ac:dyDescent="0.25">
      <c r="A51" s="229"/>
      <c r="B51" s="218" t="s">
        <v>4</v>
      </c>
      <c r="C51" s="218" t="s">
        <v>0</v>
      </c>
      <c r="D51" s="218" t="s">
        <v>7</v>
      </c>
      <c r="E51" s="230" t="s">
        <v>396</v>
      </c>
    </row>
    <row r="52" spans="1:5" x14ac:dyDescent="0.25">
      <c r="A52" s="229"/>
      <c r="B52" s="217" t="s">
        <v>510</v>
      </c>
      <c r="C52" s="171">
        <v>2</v>
      </c>
      <c r="D52" s="171">
        <v>1</v>
      </c>
      <c r="E52" s="232">
        <v>2</v>
      </c>
    </row>
    <row r="53" spans="1:5" x14ac:dyDescent="0.25">
      <c r="A53" s="229"/>
      <c r="B53" s="180" t="s">
        <v>401</v>
      </c>
      <c r="C53" s="67">
        <v>1</v>
      </c>
      <c r="D53" s="67">
        <v>2</v>
      </c>
      <c r="E53" s="233">
        <v>2</v>
      </c>
    </row>
    <row r="54" spans="1:5" x14ac:dyDescent="0.25">
      <c r="A54" s="229"/>
      <c r="B54" s="180" t="s">
        <v>408</v>
      </c>
      <c r="C54" s="67">
        <v>1</v>
      </c>
      <c r="D54" s="67">
        <v>1</v>
      </c>
      <c r="E54" s="233">
        <v>1</v>
      </c>
    </row>
    <row r="55" spans="1:5" x14ac:dyDescent="0.25">
      <c r="A55" s="229"/>
      <c r="B55" s="180" t="s">
        <v>407</v>
      </c>
      <c r="C55" s="67">
        <v>1</v>
      </c>
      <c r="D55" s="67">
        <v>1</v>
      </c>
      <c r="E55" s="233">
        <v>1</v>
      </c>
    </row>
    <row r="56" spans="1:5" x14ac:dyDescent="0.25">
      <c r="A56" s="229"/>
      <c r="B56" s="180" t="s">
        <v>511</v>
      </c>
      <c r="C56" s="67">
        <v>1</v>
      </c>
      <c r="D56" s="67">
        <v>1</v>
      </c>
      <c r="E56" s="233">
        <v>1</v>
      </c>
    </row>
    <row r="57" spans="1:5" x14ac:dyDescent="0.25">
      <c r="A57" s="229"/>
      <c r="B57" s="234"/>
      <c r="C57" s="219"/>
      <c r="D57" s="208" t="s">
        <v>42</v>
      </c>
      <c r="E57" s="209">
        <v>7</v>
      </c>
    </row>
    <row r="58" spans="1:5" x14ac:dyDescent="0.25">
      <c r="A58" s="229"/>
    </row>
    <row r="59" spans="1:5" x14ac:dyDescent="0.25">
      <c r="A59" s="229"/>
      <c r="C59" s="1"/>
      <c r="D59" s="1"/>
      <c r="E59" s="187" t="s">
        <v>453</v>
      </c>
    </row>
    <row r="60" spans="1:5" ht="23.25" x14ac:dyDescent="0.25">
      <c r="A60" s="222" t="s">
        <v>363</v>
      </c>
      <c r="C60" s="1"/>
      <c r="D60" s="1"/>
      <c r="E60" s="4"/>
    </row>
    <row r="61" spans="1:5" ht="15.75" x14ac:dyDescent="0.25">
      <c r="A61" s="229"/>
      <c r="B61" s="218" t="s">
        <v>4</v>
      </c>
      <c r="C61" s="218" t="s">
        <v>0</v>
      </c>
      <c r="D61" s="218" t="s">
        <v>7</v>
      </c>
      <c r="E61" s="230" t="s">
        <v>396</v>
      </c>
    </row>
    <row r="62" spans="1:5" x14ac:dyDescent="0.25">
      <c r="A62" s="229"/>
      <c r="B62" s="238" t="s">
        <v>409</v>
      </c>
      <c r="C62" s="171">
        <v>1</v>
      </c>
      <c r="D62" s="171">
        <v>25.39</v>
      </c>
      <c r="E62" s="232">
        <v>25.39</v>
      </c>
    </row>
    <row r="63" spans="1:5" x14ac:dyDescent="0.25">
      <c r="A63" s="229"/>
      <c r="B63" s="234"/>
      <c r="C63" s="235"/>
      <c r="D63" s="208" t="s">
        <v>42</v>
      </c>
      <c r="E63" s="209">
        <v>25.39</v>
      </c>
    </row>
    <row r="64" spans="1:5" x14ac:dyDescent="0.25">
      <c r="A64" s="229"/>
      <c r="E64" s="4"/>
    </row>
    <row r="65" spans="1:6" x14ac:dyDescent="0.25">
      <c r="A65" s="229"/>
      <c r="E65" s="187" t="s">
        <v>453</v>
      </c>
    </row>
    <row r="66" spans="1:6" x14ac:dyDescent="0.25">
      <c r="A66" s="229"/>
      <c r="E66" s="4"/>
    </row>
    <row r="67" spans="1:6" ht="23.25" x14ac:dyDescent="0.25">
      <c r="A67" s="222" t="s">
        <v>360</v>
      </c>
      <c r="E67" s="4"/>
    </row>
    <row r="68" spans="1:6" ht="15.75" x14ac:dyDescent="0.25">
      <c r="B68" s="218" t="s">
        <v>4</v>
      </c>
      <c r="C68" s="218" t="s">
        <v>0</v>
      </c>
      <c r="D68" s="218" t="s">
        <v>7</v>
      </c>
      <c r="E68" s="230" t="s">
        <v>396</v>
      </c>
    </row>
    <row r="69" spans="1:6" x14ac:dyDescent="0.25">
      <c r="B69" s="217" t="s">
        <v>386</v>
      </c>
      <c r="C69" s="171">
        <v>2</v>
      </c>
      <c r="D69" s="171">
        <v>5</v>
      </c>
      <c r="E69" s="232">
        <v>10</v>
      </c>
    </row>
    <row r="70" spans="1:6" x14ac:dyDescent="0.25">
      <c r="B70" s="180" t="s">
        <v>415</v>
      </c>
      <c r="C70" s="67">
        <v>8</v>
      </c>
      <c r="D70" s="67">
        <v>1</v>
      </c>
      <c r="E70" s="233">
        <v>8</v>
      </c>
    </row>
    <row r="71" spans="1:6" x14ac:dyDescent="0.25">
      <c r="B71" s="180" t="s">
        <v>414</v>
      </c>
      <c r="C71" s="67">
        <v>5</v>
      </c>
      <c r="D71" s="67">
        <v>5</v>
      </c>
      <c r="E71" s="233">
        <v>25</v>
      </c>
    </row>
    <row r="72" spans="1:6" x14ac:dyDescent="0.25">
      <c r="B72" s="180" t="s">
        <v>413</v>
      </c>
      <c r="C72" s="67">
        <v>1</v>
      </c>
      <c r="D72" s="67">
        <v>5</v>
      </c>
      <c r="E72" s="233">
        <v>5</v>
      </c>
    </row>
    <row r="73" spans="1:6" x14ac:dyDescent="0.25">
      <c r="B73" s="180" t="s">
        <v>412</v>
      </c>
      <c r="C73" s="67">
        <v>4</v>
      </c>
      <c r="D73" s="67">
        <v>1</v>
      </c>
      <c r="E73" s="233">
        <v>5</v>
      </c>
    </row>
    <row r="74" spans="1:6" x14ac:dyDescent="0.25">
      <c r="B74" s="180" t="s">
        <v>411</v>
      </c>
      <c r="C74" s="67">
        <v>1</v>
      </c>
      <c r="D74" s="67">
        <v>10</v>
      </c>
      <c r="E74" s="233">
        <v>10</v>
      </c>
    </row>
    <row r="75" spans="1:6" x14ac:dyDescent="0.25">
      <c r="B75" s="180" t="s">
        <v>410</v>
      </c>
      <c r="C75" s="67">
        <v>10</v>
      </c>
      <c r="D75" s="67">
        <v>1</v>
      </c>
      <c r="E75" s="233">
        <v>10</v>
      </c>
    </row>
    <row r="76" spans="1:6" ht="15.75" thickBot="1" x14ac:dyDescent="0.3">
      <c r="B76" s="234"/>
      <c r="C76" s="235"/>
      <c r="D76" s="240" t="s">
        <v>42</v>
      </c>
      <c r="E76" s="240">
        <f>SUM(E69:E75)</f>
        <v>73</v>
      </c>
      <c r="F76" s="226"/>
    </row>
    <row r="77" spans="1:6" x14ac:dyDescent="0.25">
      <c r="E77" s="239"/>
    </row>
    <row r="78" spans="1:6" x14ac:dyDescent="0.25">
      <c r="E78" s="244" t="s">
        <v>453</v>
      </c>
    </row>
  </sheetData>
  <hyperlinks>
    <hyperlink ref="E65" location="FVP!A1" display="BACK TO FVP BUDGET"/>
    <hyperlink ref="E27" location="FVP!A1" display="BACK TO FVP BUDGET"/>
    <hyperlink ref="E33" location="FVP!A1" display="BACK TO FVP BUDGET"/>
    <hyperlink ref="E41" location="FVP!A1" display="BACK TO FVP BUDGET"/>
    <hyperlink ref="E49" location="FVP!A1" display="BACK TO FVP BUDGET"/>
    <hyperlink ref="E59" location="FVP!A1" display="BACK TO FVP BUDGET"/>
    <hyperlink ref="E20" location="FVP!A1" display="BACK TO FVP BUDGET"/>
    <hyperlink ref="E78" location="FVP!A1" display="BACK TO FVP BUDGET"/>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11"/>
  <sheetViews>
    <sheetView zoomScale="150" zoomScaleNormal="150" zoomScaleSheetLayoutView="100" zoomScalePageLayoutView="150" workbookViewId="0">
      <selection activeCell="B42" sqref="B42"/>
    </sheetView>
  </sheetViews>
  <sheetFormatPr defaultColWidth="8.85546875" defaultRowHeight="15" x14ac:dyDescent="0.25"/>
  <cols>
    <col min="1" max="1" width="41.140625" bestFit="1" customWidth="1"/>
    <col min="2" max="2" width="34.7109375" bestFit="1" customWidth="1"/>
    <col min="3" max="3" width="10.28515625" style="88" bestFit="1" customWidth="1"/>
    <col min="4" max="4" width="14.7109375" style="51" bestFit="1" customWidth="1"/>
    <col min="5" max="5" width="12.42578125" style="54" bestFit="1" customWidth="1"/>
    <col min="6" max="6" width="31.7109375" bestFit="1" customWidth="1"/>
    <col min="7" max="7" width="75.28515625" bestFit="1" customWidth="1"/>
  </cols>
  <sheetData>
    <row r="1" spans="1:7" ht="26.25" x14ac:dyDescent="0.4">
      <c r="A1" s="3" t="s">
        <v>298</v>
      </c>
    </row>
    <row r="3" spans="1:7" x14ac:dyDescent="0.25">
      <c r="A3" s="2" t="s">
        <v>535</v>
      </c>
      <c r="B3" s="2" t="s">
        <v>4</v>
      </c>
      <c r="C3" s="89" t="s">
        <v>0</v>
      </c>
      <c r="D3" s="52" t="s">
        <v>7</v>
      </c>
      <c r="E3" s="46" t="s">
        <v>513</v>
      </c>
      <c r="F3" s="2" t="s">
        <v>1</v>
      </c>
      <c r="G3" s="2" t="s">
        <v>2</v>
      </c>
    </row>
    <row r="4" spans="1:7" x14ac:dyDescent="0.25">
      <c r="A4" s="217" t="s">
        <v>566</v>
      </c>
      <c r="B4" s="171" t="s">
        <v>309</v>
      </c>
      <c r="C4" s="349">
        <v>1</v>
      </c>
      <c r="D4" s="172">
        <v>15</v>
      </c>
      <c r="E4" s="350">
        <v>15</v>
      </c>
      <c r="F4" s="171" t="s">
        <v>294</v>
      </c>
      <c r="G4" s="351" t="s">
        <v>307</v>
      </c>
    </row>
    <row r="5" spans="1:7" x14ac:dyDescent="0.25">
      <c r="A5" s="180"/>
      <c r="B5" s="67" t="s">
        <v>308</v>
      </c>
      <c r="C5" s="352">
        <v>1</v>
      </c>
      <c r="D5" s="175">
        <v>10</v>
      </c>
      <c r="E5" s="353">
        <v>10</v>
      </c>
      <c r="F5" s="67" t="s">
        <v>310</v>
      </c>
      <c r="G5" s="354" t="s">
        <v>307</v>
      </c>
    </row>
    <row r="6" spans="1:7" x14ac:dyDescent="0.25">
      <c r="A6" s="310"/>
      <c r="B6" s="67" t="s">
        <v>311</v>
      </c>
      <c r="C6" s="352">
        <v>1</v>
      </c>
      <c r="D6" s="175">
        <v>7</v>
      </c>
      <c r="E6" s="353">
        <v>7</v>
      </c>
      <c r="F6" s="67" t="s">
        <v>294</v>
      </c>
      <c r="G6" s="354" t="s">
        <v>312</v>
      </c>
    </row>
    <row r="7" spans="1:7" ht="15.75" thickBot="1" x14ac:dyDescent="0.3">
      <c r="A7" s="310"/>
      <c r="B7" s="67" t="s">
        <v>351</v>
      </c>
      <c r="C7" s="352">
        <v>2</v>
      </c>
      <c r="D7" s="175">
        <v>5</v>
      </c>
      <c r="E7" s="353">
        <v>10</v>
      </c>
      <c r="F7" s="67" t="s">
        <v>556</v>
      </c>
      <c r="G7" s="354" t="s">
        <v>417</v>
      </c>
    </row>
    <row r="8" spans="1:7" ht="15.75" thickTop="1" x14ac:dyDescent="0.25">
      <c r="A8" s="206"/>
      <c r="B8" s="148"/>
      <c r="C8" s="356"/>
      <c r="D8" s="302" t="s">
        <v>512</v>
      </c>
      <c r="E8" s="303">
        <f>SUM(E4:E7)</f>
        <v>42</v>
      </c>
      <c r="F8" s="148"/>
      <c r="G8" s="177"/>
    </row>
    <row r="9" spans="1:7" x14ac:dyDescent="0.25">
      <c r="A9" s="204" t="s">
        <v>490</v>
      </c>
      <c r="B9" s="67" t="s">
        <v>567</v>
      </c>
      <c r="C9" s="352" t="s">
        <v>299</v>
      </c>
      <c r="D9" s="355" t="s">
        <v>458</v>
      </c>
      <c r="E9" s="353">
        <v>400</v>
      </c>
      <c r="F9" s="160" t="s">
        <v>514</v>
      </c>
      <c r="G9" s="354" t="s">
        <v>314</v>
      </c>
    </row>
    <row r="10" spans="1:7" x14ac:dyDescent="0.25">
      <c r="A10" s="265" t="s">
        <v>491</v>
      </c>
      <c r="B10" s="189" t="s">
        <v>493</v>
      </c>
      <c r="C10" s="323">
        <v>1</v>
      </c>
      <c r="D10" s="282">
        <v>7.96</v>
      </c>
      <c r="E10" s="190">
        <v>8</v>
      </c>
      <c r="F10" s="189" t="s">
        <v>170</v>
      </c>
      <c r="G10" s="324" t="s">
        <v>492</v>
      </c>
    </row>
    <row r="11" spans="1:7" ht="15.75" thickBot="1" x14ac:dyDescent="0.3">
      <c r="D11" s="104" t="s">
        <v>315</v>
      </c>
      <c r="E11" s="104">
        <f>SUM(E8:E10)</f>
        <v>450</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H33"/>
  <sheetViews>
    <sheetView topLeftCell="A7" zoomScaleNormal="100" zoomScalePageLayoutView="150" workbookViewId="0">
      <selection activeCell="B30" sqref="B30"/>
    </sheetView>
  </sheetViews>
  <sheetFormatPr defaultColWidth="8.85546875" defaultRowHeight="15" x14ac:dyDescent="0.25"/>
  <cols>
    <col min="1" max="1" width="27.28515625" bestFit="1" customWidth="1"/>
    <col min="2" max="2" width="47.85546875" bestFit="1" customWidth="1"/>
    <col min="3" max="3" width="10.28515625" bestFit="1" customWidth="1"/>
    <col min="4" max="4" width="20.140625" style="20" bestFit="1" customWidth="1"/>
    <col min="5" max="5" width="12.42578125" style="20" bestFit="1" customWidth="1"/>
    <col min="6" max="6" width="23.28515625" bestFit="1" customWidth="1"/>
    <col min="7" max="7" width="64.85546875" bestFit="1" customWidth="1"/>
  </cols>
  <sheetData>
    <row r="1" spans="1:8" ht="26.25" x14ac:dyDescent="0.4">
      <c r="A1" s="3" t="s">
        <v>212</v>
      </c>
    </row>
    <row r="2" spans="1:8" x14ac:dyDescent="0.25">
      <c r="A2" s="66"/>
      <c r="E2" s="4"/>
    </row>
    <row r="3" spans="1:8" s="21" customFormat="1" x14ac:dyDescent="0.25">
      <c r="A3" s="2" t="s">
        <v>535</v>
      </c>
      <c r="B3" s="2" t="s">
        <v>4</v>
      </c>
      <c r="C3" s="2" t="s">
        <v>0</v>
      </c>
      <c r="D3" s="23" t="s">
        <v>7</v>
      </c>
      <c r="E3" s="46" t="s">
        <v>513</v>
      </c>
      <c r="F3" s="2" t="s">
        <v>1</v>
      </c>
      <c r="G3" s="114" t="s">
        <v>2</v>
      </c>
    </row>
    <row r="4" spans="1:8" s="21" customFormat="1" x14ac:dyDescent="0.25">
      <c r="A4" s="105" t="s">
        <v>428</v>
      </c>
      <c r="B4" s="127" t="s">
        <v>211</v>
      </c>
      <c r="C4" s="105">
        <v>60</v>
      </c>
      <c r="D4" s="106">
        <v>1</v>
      </c>
      <c r="E4" s="107">
        <v>65</v>
      </c>
      <c r="F4" s="105" t="s">
        <v>80</v>
      </c>
      <c r="G4" s="108" t="s">
        <v>210</v>
      </c>
      <c r="H4" s="121"/>
    </row>
    <row r="5" spans="1:8" s="21" customFormat="1" x14ac:dyDescent="0.25">
      <c r="A5" s="123"/>
      <c r="B5" s="128" t="s">
        <v>489</v>
      </c>
      <c r="C5" s="55">
        <v>5000</v>
      </c>
      <c r="D5" s="85">
        <v>0.1</v>
      </c>
      <c r="E5" s="56">
        <v>500</v>
      </c>
      <c r="F5" s="55" t="s">
        <v>115</v>
      </c>
      <c r="G5" s="59" t="s">
        <v>192</v>
      </c>
      <c r="H5" s="121"/>
    </row>
    <row r="6" spans="1:8" s="21" customFormat="1" x14ac:dyDescent="0.25">
      <c r="A6" s="123"/>
      <c r="B6" s="128" t="s">
        <v>191</v>
      </c>
      <c r="C6" s="55">
        <v>100</v>
      </c>
      <c r="D6" s="85">
        <v>0</v>
      </c>
      <c r="E6" s="56">
        <v>50</v>
      </c>
      <c r="F6" s="55" t="s">
        <v>117</v>
      </c>
      <c r="G6" s="59" t="s">
        <v>190</v>
      </c>
      <c r="H6" s="121"/>
    </row>
    <row r="7" spans="1:8" s="21" customFormat="1" ht="15.75" thickBot="1" x14ac:dyDescent="0.3">
      <c r="A7" s="123"/>
      <c r="B7" s="128" t="s">
        <v>488</v>
      </c>
      <c r="C7" s="55">
        <v>75</v>
      </c>
      <c r="D7" s="86">
        <v>5</v>
      </c>
      <c r="E7" s="57">
        <f>75*5</f>
        <v>375</v>
      </c>
      <c r="F7" s="58" t="s">
        <v>117</v>
      </c>
      <c r="G7" s="141" t="s">
        <v>189</v>
      </c>
      <c r="H7" s="121"/>
    </row>
    <row r="8" spans="1:8" s="21" customFormat="1" ht="15.75" thickTop="1" x14ac:dyDescent="0.25">
      <c r="A8" s="123"/>
      <c r="B8" s="128"/>
      <c r="C8" s="58"/>
      <c r="D8" s="308" t="s">
        <v>512</v>
      </c>
      <c r="E8" s="309">
        <f>SUM(E4:E7)</f>
        <v>990</v>
      </c>
      <c r="F8" s="58"/>
      <c r="G8" s="58"/>
      <c r="H8" s="121"/>
    </row>
    <row r="9" spans="1:8" s="21" customFormat="1" ht="16.5" customHeight="1" x14ac:dyDescent="0.25">
      <c r="A9" s="124" t="s">
        <v>481</v>
      </c>
      <c r="B9" s="105" t="s">
        <v>484</v>
      </c>
      <c r="C9" s="105">
        <v>6</v>
      </c>
      <c r="D9" s="56">
        <v>0.5</v>
      </c>
      <c r="E9" s="56">
        <f>SUM(C9*D9)</f>
        <v>3</v>
      </c>
      <c r="F9" s="105" t="s">
        <v>80</v>
      </c>
      <c r="G9" s="182" t="s">
        <v>486</v>
      </c>
    </row>
    <row r="10" spans="1:8" s="21" customFormat="1" ht="16.5" customHeight="1" thickBot="1" x14ac:dyDescent="0.3">
      <c r="A10" s="178"/>
      <c r="B10" s="55" t="s">
        <v>485</v>
      </c>
      <c r="C10" s="55">
        <v>20</v>
      </c>
      <c r="D10" s="56">
        <v>0.5</v>
      </c>
      <c r="E10" s="56">
        <v>11</v>
      </c>
      <c r="F10" s="55" t="s">
        <v>80</v>
      </c>
      <c r="G10" s="183" t="s">
        <v>487</v>
      </c>
    </row>
    <row r="11" spans="1:8" ht="15.75" thickTop="1" x14ac:dyDescent="0.25">
      <c r="A11" s="115"/>
      <c r="B11" s="115"/>
      <c r="C11" s="115"/>
      <c r="D11" s="309" t="s">
        <v>512</v>
      </c>
      <c r="E11" s="309">
        <f>SUM(E9:E10)</f>
        <v>14</v>
      </c>
      <c r="F11" s="115"/>
      <c r="G11" s="115"/>
    </row>
    <row r="12" spans="1:8" s="21" customFormat="1" x14ac:dyDescent="0.25">
      <c r="A12" s="124" t="s">
        <v>188</v>
      </c>
      <c r="B12" s="127" t="s">
        <v>209</v>
      </c>
      <c r="C12" s="113" t="s">
        <v>299</v>
      </c>
      <c r="D12" s="85" t="s">
        <v>299</v>
      </c>
      <c r="E12" s="56">
        <v>2400</v>
      </c>
      <c r="F12" s="105" t="s">
        <v>454</v>
      </c>
      <c r="G12" s="108" t="s">
        <v>208</v>
      </c>
      <c r="H12" s="121"/>
    </row>
    <row r="13" spans="1:8" x14ac:dyDescent="0.25">
      <c r="A13" s="123"/>
      <c r="B13" s="128" t="s">
        <v>426</v>
      </c>
      <c r="C13" s="55">
        <v>1</v>
      </c>
      <c r="D13" s="85">
        <v>4</v>
      </c>
      <c r="E13" s="56">
        <v>5</v>
      </c>
      <c r="F13" s="55" t="s">
        <v>80</v>
      </c>
      <c r="G13" s="59" t="s">
        <v>206</v>
      </c>
      <c r="H13" s="99"/>
    </row>
    <row r="14" spans="1:8" x14ac:dyDescent="0.25">
      <c r="A14" s="123"/>
      <c r="B14" s="128" t="s">
        <v>207</v>
      </c>
      <c r="C14" s="55">
        <v>2</v>
      </c>
      <c r="D14" s="85">
        <v>13</v>
      </c>
      <c r="E14" s="56">
        <v>28</v>
      </c>
      <c r="F14" s="55" t="s">
        <v>80</v>
      </c>
      <c r="G14" s="59" t="s">
        <v>206</v>
      </c>
      <c r="H14" s="99"/>
    </row>
    <row r="15" spans="1:8" s="21" customFormat="1" x14ac:dyDescent="0.25">
      <c r="A15" s="123"/>
      <c r="B15" s="128" t="s">
        <v>317</v>
      </c>
      <c r="C15" s="55">
        <v>3</v>
      </c>
      <c r="D15" s="85">
        <v>1</v>
      </c>
      <c r="E15" s="56">
        <v>4</v>
      </c>
      <c r="F15" s="55" t="s">
        <v>69</v>
      </c>
      <c r="G15" s="59" t="s">
        <v>205</v>
      </c>
      <c r="H15" s="121"/>
    </row>
    <row r="16" spans="1:8" x14ac:dyDescent="0.25">
      <c r="A16" s="123"/>
      <c r="B16" s="128" t="s">
        <v>431</v>
      </c>
      <c r="C16" s="58">
        <v>3</v>
      </c>
      <c r="D16" s="86">
        <v>32</v>
      </c>
      <c r="E16" s="57">
        <f>SUM(C16*D16)</f>
        <v>96</v>
      </c>
      <c r="F16" s="58" t="s">
        <v>422</v>
      </c>
      <c r="G16" s="59" t="s">
        <v>318</v>
      </c>
      <c r="H16" s="99"/>
    </row>
    <row r="17" spans="1:8" s="21" customFormat="1" ht="15.75" thickBot="1" x14ac:dyDescent="0.3">
      <c r="A17" s="123"/>
      <c r="B17" s="128" t="s">
        <v>432</v>
      </c>
      <c r="C17" s="55">
        <v>3</v>
      </c>
      <c r="D17" s="85">
        <v>48</v>
      </c>
      <c r="E17" s="56">
        <f>SUM(C17*D17)</f>
        <v>144</v>
      </c>
      <c r="F17" s="55" t="s">
        <v>422</v>
      </c>
      <c r="G17" s="141" t="s">
        <v>318</v>
      </c>
      <c r="H17" s="121"/>
    </row>
    <row r="18" spans="1:8" s="21" customFormat="1" ht="15.75" thickTop="1" x14ac:dyDescent="0.25">
      <c r="A18" s="123"/>
      <c r="B18" s="128"/>
      <c r="C18" s="58"/>
      <c r="D18" s="308" t="s">
        <v>512</v>
      </c>
      <c r="E18" s="309">
        <f>SUM(E12:E17)</f>
        <v>2677</v>
      </c>
      <c r="F18" s="58"/>
      <c r="G18" s="58"/>
      <c r="H18" s="121"/>
    </row>
    <row r="19" spans="1:8" s="21" customFormat="1" x14ac:dyDescent="0.25">
      <c r="A19" s="124" t="s">
        <v>204</v>
      </c>
      <c r="B19" s="127" t="s">
        <v>203</v>
      </c>
      <c r="C19" s="105">
        <v>400</v>
      </c>
      <c r="D19" s="85">
        <v>5</v>
      </c>
      <c r="E19" s="56">
        <v>20</v>
      </c>
      <c r="F19" s="105" t="s">
        <v>80</v>
      </c>
      <c r="G19" s="108" t="s">
        <v>202</v>
      </c>
      <c r="H19" s="121"/>
    </row>
    <row r="20" spans="1:8" s="21" customFormat="1" ht="15.75" thickBot="1" x14ac:dyDescent="0.3">
      <c r="A20" s="123"/>
      <c r="B20" s="128" t="s">
        <v>429</v>
      </c>
      <c r="C20" s="55">
        <v>2</v>
      </c>
      <c r="D20" s="85">
        <v>8</v>
      </c>
      <c r="E20" s="56">
        <v>18</v>
      </c>
      <c r="F20" s="58" t="s">
        <v>80</v>
      </c>
      <c r="G20" s="184" t="s">
        <v>202</v>
      </c>
      <c r="H20" s="121"/>
    </row>
    <row r="21" spans="1:8" s="21" customFormat="1" ht="15.75" thickTop="1" x14ac:dyDescent="0.25">
      <c r="A21" s="185"/>
      <c r="B21" s="129"/>
      <c r="C21" s="116"/>
      <c r="D21" s="308" t="s">
        <v>512</v>
      </c>
      <c r="E21" s="309">
        <f>SUM(E19:E20)</f>
        <v>38</v>
      </c>
      <c r="F21" s="116"/>
      <c r="G21" s="186"/>
      <c r="H21" s="121"/>
    </row>
    <row r="22" spans="1:8" s="21" customFormat="1" x14ac:dyDescent="0.25">
      <c r="A22" s="125" t="s">
        <v>201</v>
      </c>
      <c r="B22" s="130" t="s">
        <v>444</v>
      </c>
      <c r="C22" s="119">
        <v>120</v>
      </c>
      <c r="D22" s="117">
        <v>0.15</v>
      </c>
      <c r="E22" s="118">
        <v>26</v>
      </c>
      <c r="F22" s="119" t="s">
        <v>101</v>
      </c>
      <c r="G22" s="120" t="s">
        <v>200</v>
      </c>
      <c r="H22" s="121"/>
    </row>
    <row r="23" spans="1:8" s="22" customFormat="1" x14ac:dyDescent="0.25">
      <c r="A23" s="105" t="s">
        <v>197</v>
      </c>
      <c r="B23" s="127" t="s">
        <v>199</v>
      </c>
      <c r="C23" s="105">
        <v>2</v>
      </c>
      <c r="D23" s="106">
        <v>1</v>
      </c>
      <c r="E23" s="107">
        <v>5</v>
      </c>
      <c r="F23" s="105" t="s">
        <v>101</v>
      </c>
      <c r="G23" s="108" t="s">
        <v>198</v>
      </c>
      <c r="H23" s="122"/>
    </row>
    <row r="24" spans="1:8" s="21" customFormat="1" ht="15.75" thickBot="1" x14ac:dyDescent="0.3">
      <c r="A24" s="123"/>
      <c r="B24" s="128" t="s">
        <v>455</v>
      </c>
      <c r="C24" s="55">
        <v>2</v>
      </c>
      <c r="D24" s="85">
        <v>10</v>
      </c>
      <c r="E24" s="56">
        <v>25</v>
      </c>
      <c r="F24" s="55" t="s">
        <v>101</v>
      </c>
      <c r="G24" s="59" t="s">
        <v>196</v>
      </c>
      <c r="H24" s="121"/>
    </row>
    <row r="25" spans="1:8" s="21" customFormat="1" ht="15.75" thickTop="1" x14ac:dyDescent="0.25">
      <c r="A25" s="58"/>
      <c r="B25" s="128"/>
      <c r="C25" s="58"/>
      <c r="D25" s="308" t="s">
        <v>512</v>
      </c>
      <c r="E25" s="309">
        <f>SUM(E23+E24)</f>
        <v>30</v>
      </c>
      <c r="F25" s="58"/>
      <c r="G25" s="58"/>
      <c r="H25" s="121"/>
    </row>
    <row r="26" spans="1:8" s="21" customFormat="1" x14ac:dyDescent="0.25">
      <c r="A26" s="125" t="s">
        <v>517</v>
      </c>
      <c r="B26" s="130" t="s">
        <v>195</v>
      </c>
      <c r="C26" s="119">
        <v>100</v>
      </c>
      <c r="D26" s="117">
        <v>2</v>
      </c>
      <c r="E26" s="118">
        <v>220</v>
      </c>
      <c r="F26" s="119" t="s">
        <v>194</v>
      </c>
      <c r="G26" s="120" t="s">
        <v>193</v>
      </c>
      <c r="H26" s="121"/>
    </row>
    <row r="27" spans="1:8" x14ac:dyDescent="0.25">
      <c r="A27" s="126" t="s">
        <v>446</v>
      </c>
      <c r="B27" s="130" t="s">
        <v>425</v>
      </c>
      <c r="C27" s="109">
        <v>100</v>
      </c>
      <c r="D27" s="110">
        <v>30</v>
      </c>
      <c r="E27" s="111">
        <f>SUM(C27*D27)</f>
        <v>3000</v>
      </c>
      <c r="F27" s="109" t="s">
        <v>117</v>
      </c>
      <c r="G27" s="112" t="s">
        <v>445</v>
      </c>
    </row>
    <row r="29" spans="1:8" ht="16.5" customHeight="1" thickBot="1" x14ac:dyDescent="0.3">
      <c r="D29" s="104" t="s">
        <v>315</v>
      </c>
      <c r="E29" s="104">
        <f>SUM(E8+E11+E18+E21+E22+E25+E26+E27)</f>
        <v>6995</v>
      </c>
    </row>
    <row r="30" spans="1:8" s="21" customFormat="1" x14ac:dyDescent="0.25"/>
    <row r="31" spans="1:8" s="21" customFormat="1" x14ac:dyDescent="0.25">
      <c r="D31" s="82" t="s">
        <v>433</v>
      </c>
      <c r="E31" s="79">
        <v>7500</v>
      </c>
      <c r="F31" s="81" t="s">
        <v>434</v>
      </c>
    </row>
    <row r="32" spans="1:8" s="21" customFormat="1" x14ac:dyDescent="0.25">
      <c r="D32" s="83" t="s">
        <v>544</v>
      </c>
      <c r="E32" s="80">
        <f>SUM(E31-E29)</f>
        <v>505</v>
      </c>
    </row>
    <row r="33" s="21" customFormat="1" x14ac:dyDescent="0.25"/>
  </sheetData>
  <hyperlinks>
    <hyperlink ref="B12" location="'Pledge Retreat'!A1" display="*look at Pledge Retreat worksheet"/>
    <hyperlink ref="A12" location="'Pledge Retreat'!A1" display="Pledge Retreat"/>
  </hyperlinks>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opLeftCell="A61" zoomScale="150" zoomScaleNormal="150" zoomScalePageLayoutView="150" workbookViewId="0">
      <selection activeCell="E12" sqref="E12"/>
    </sheetView>
  </sheetViews>
  <sheetFormatPr defaultColWidth="11.42578125" defaultRowHeight="15" x14ac:dyDescent="0.25"/>
  <cols>
    <col min="1" max="1" width="22.140625" bestFit="1" customWidth="1"/>
    <col min="2" max="2" width="25.140625" customWidth="1"/>
    <col min="3" max="3" width="11.42578125" customWidth="1"/>
    <col min="4" max="4" width="17" style="24" customWidth="1"/>
    <col min="5" max="5" width="19" style="24" bestFit="1" customWidth="1"/>
    <col min="6" max="6" width="24.140625" customWidth="1"/>
    <col min="7" max="7" width="25.28515625" customWidth="1"/>
  </cols>
  <sheetData>
    <row r="1" spans="1:7" ht="26.25" x14ac:dyDescent="0.4">
      <c r="A1" s="3" t="s">
        <v>427</v>
      </c>
    </row>
    <row r="3" spans="1:7" x14ac:dyDescent="0.25">
      <c r="A3" s="2" t="s">
        <v>3</v>
      </c>
      <c r="B3" s="2" t="s">
        <v>4</v>
      </c>
      <c r="C3" s="2" t="s">
        <v>0</v>
      </c>
      <c r="D3" s="28" t="s">
        <v>7</v>
      </c>
      <c r="E3" s="46" t="s">
        <v>513</v>
      </c>
      <c r="F3" s="2" t="s">
        <v>1</v>
      </c>
      <c r="G3" s="2" t="s">
        <v>2</v>
      </c>
    </row>
    <row r="4" spans="1:7" x14ac:dyDescent="0.25">
      <c r="A4" s="283" t="s">
        <v>188</v>
      </c>
      <c r="B4" s="283" t="s">
        <v>290</v>
      </c>
      <c r="C4" s="283">
        <v>2</v>
      </c>
      <c r="D4" s="284" t="s">
        <v>442</v>
      </c>
      <c r="E4" s="284">
        <v>400</v>
      </c>
      <c r="F4" s="283" t="s">
        <v>289</v>
      </c>
      <c r="G4" s="26" t="s">
        <v>288</v>
      </c>
    </row>
    <row r="6" spans="1:7" x14ac:dyDescent="0.25">
      <c r="A6" s="27" t="s">
        <v>287</v>
      </c>
    </row>
    <row r="7" spans="1:7" x14ac:dyDescent="0.25">
      <c r="B7" s="283" t="s">
        <v>286</v>
      </c>
      <c r="C7" s="283">
        <v>2</v>
      </c>
      <c r="D7" s="284">
        <v>4.99</v>
      </c>
      <c r="E7" s="284">
        <v>9.98</v>
      </c>
      <c r="F7" s="285" t="s">
        <v>105</v>
      </c>
    </row>
    <row r="8" spans="1:7" x14ac:dyDescent="0.25">
      <c r="B8" s="283" t="s">
        <v>285</v>
      </c>
      <c r="C8" s="283">
        <v>21</v>
      </c>
      <c r="D8" s="284">
        <v>7.99</v>
      </c>
      <c r="E8" s="284">
        <f xml:space="preserve"> 7 * 7.99</f>
        <v>55.93</v>
      </c>
      <c r="F8" s="285" t="s">
        <v>105</v>
      </c>
    </row>
    <row r="9" spans="1:7" x14ac:dyDescent="0.25">
      <c r="B9" s="283" t="s">
        <v>284</v>
      </c>
      <c r="C9" s="283">
        <v>2</v>
      </c>
      <c r="D9" s="284">
        <v>6.99</v>
      </c>
      <c r="E9" s="284">
        <v>13.98</v>
      </c>
      <c r="F9" s="285" t="s">
        <v>105</v>
      </c>
    </row>
    <row r="10" spans="1:7" x14ac:dyDescent="0.25">
      <c r="B10" s="283" t="s">
        <v>283</v>
      </c>
      <c r="C10" s="283">
        <v>2</v>
      </c>
      <c r="D10" s="284">
        <v>6.29</v>
      </c>
      <c r="E10" s="284">
        <f>2*6.29</f>
        <v>12.58</v>
      </c>
      <c r="F10" s="285" t="s">
        <v>105</v>
      </c>
    </row>
    <row r="11" spans="1:7" x14ac:dyDescent="0.25">
      <c r="B11" s="283" t="s">
        <v>282</v>
      </c>
      <c r="C11" s="283">
        <v>4</v>
      </c>
      <c r="D11" s="284">
        <v>6.69</v>
      </c>
      <c r="E11" s="284">
        <f>4*6.69</f>
        <v>26.76</v>
      </c>
      <c r="F11" s="285" t="s">
        <v>105</v>
      </c>
    </row>
    <row r="12" spans="1:7" x14ac:dyDescent="0.25">
      <c r="B12" s="283" t="s">
        <v>281</v>
      </c>
      <c r="C12" s="283">
        <v>2</v>
      </c>
      <c r="D12" s="284">
        <v>7.99</v>
      </c>
      <c r="E12" s="284">
        <v>15.98</v>
      </c>
      <c r="F12" s="285" t="s">
        <v>105</v>
      </c>
    </row>
    <row r="13" spans="1:7" x14ac:dyDescent="0.25">
      <c r="B13" s="283" t="s">
        <v>280</v>
      </c>
      <c r="C13" s="283">
        <v>2</v>
      </c>
      <c r="D13" s="284">
        <v>9.99</v>
      </c>
      <c r="E13" s="284">
        <v>19.98</v>
      </c>
      <c r="F13" s="285" t="s">
        <v>105</v>
      </c>
    </row>
    <row r="14" spans="1:7" x14ac:dyDescent="0.25">
      <c r="B14" s="283" t="s">
        <v>279</v>
      </c>
      <c r="C14" s="283">
        <v>3</v>
      </c>
      <c r="D14" s="284">
        <v>15.49</v>
      </c>
      <c r="E14" s="284">
        <v>46.47</v>
      </c>
      <c r="F14" s="285" t="s">
        <v>105</v>
      </c>
    </row>
    <row r="15" spans="1:7" x14ac:dyDescent="0.25">
      <c r="B15" s="283" t="s">
        <v>106</v>
      </c>
      <c r="C15" s="283">
        <v>1</v>
      </c>
      <c r="D15" s="284">
        <v>17.989999999999998</v>
      </c>
      <c r="E15" s="284">
        <v>17.989999999999998</v>
      </c>
      <c r="F15" s="285" t="s">
        <v>105</v>
      </c>
    </row>
    <row r="16" spans="1:7" x14ac:dyDescent="0.25">
      <c r="B16" s="283" t="s">
        <v>278</v>
      </c>
      <c r="C16" s="283">
        <v>1</v>
      </c>
      <c r="D16" s="284">
        <v>14.74</v>
      </c>
      <c r="E16" s="284">
        <v>14.74</v>
      </c>
      <c r="F16" s="285" t="s">
        <v>105</v>
      </c>
    </row>
    <row r="17" spans="2:6" x14ac:dyDescent="0.25">
      <c r="B17" s="283" t="s">
        <v>277</v>
      </c>
      <c r="C17" s="283">
        <v>1</v>
      </c>
      <c r="D17" s="284">
        <v>14.99</v>
      </c>
      <c r="E17" s="284">
        <v>14.99</v>
      </c>
      <c r="F17" s="285" t="s">
        <v>105</v>
      </c>
    </row>
    <row r="18" spans="2:6" x14ac:dyDescent="0.25">
      <c r="B18" s="283" t="s">
        <v>276</v>
      </c>
      <c r="C18" s="283">
        <v>1</v>
      </c>
      <c r="D18" s="284">
        <v>15</v>
      </c>
      <c r="E18" s="284">
        <v>15</v>
      </c>
      <c r="F18" s="285" t="s">
        <v>105</v>
      </c>
    </row>
    <row r="19" spans="2:6" x14ac:dyDescent="0.25">
      <c r="B19" s="283" t="s">
        <v>275</v>
      </c>
      <c r="C19" s="283">
        <v>2</v>
      </c>
      <c r="D19" s="284">
        <v>15.99</v>
      </c>
      <c r="E19" s="284">
        <f>15.99 * 2</f>
        <v>31.98</v>
      </c>
      <c r="F19" s="285" t="s">
        <v>105</v>
      </c>
    </row>
    <row r="20" spans="2:6" x14ac:dyDescent="0.25">
      <c r="B20" s="283" t="s">
        <v>274</v>
      </c>
      <c r="C20" s="283">
        <v>1</v>
      </c>
      <c r="D20" s="284">
        <v>20.99</v>
      </c>
      <c r="E20" s="284">
        <v>20.99</v>
      </c>
      <c r="F20" s="285" t="s">
        <v>105</v>
      </c>
    </row>
    <row r="21" spans="2:6" x14ac:dyDescent="0.25">
      <c r="B21" s="283" t="s">
        <v>273</v>
      </c>
      <c r="C21" s="283">
        <v>6</v>
      </c>
      <c r="D21" s="284">
        <v>7.89</v>
      </c>
      <c r="E21" s="284">
        <v>47.34</v>
      </c>
      <c r="F21" s="285" t="s">
        <v>105</v>
      </c>
    </row>
    <row r="22" spans="2:6" x14ac:dyDescent="0.25">
      <c r="B22" s="283" t="s">
        <v>272</v>
      </c>
      <c r="C22" s="283">
        <v>8</v>
      </c>
      <c r="D22" s="284">
        <v>6.99</v>
      </c>
      <c r="E22" s="284">
        <v>55.92</v>
      </c>
      <c r="F22" s="285" t="s">
        <v>105</v>
      </c>
    </row>
    <row r="23" spans="2:6" x14ac:dyDescent="0.25">
      <c r="B23" s="283" t="s">
        <v>271</v>
      </c>
      <c r="C23" s="283">
        <v>2</v>
      </c>
      <c r="D23" s="284">
        <v>4.49</v>
      </c>
      <c r="E23" s="284">
        <v>8.98</v>
      </c>
      <c r="F23" s="285" t="s">
        <v>105</v>
      </c>
    </row>
    <row r="24" spans="2:6" x14ac:dyDescent="0.25">
      <c r="B24" s="283" t="s">
        <v>270</v>
      </c>
      <c r="C24" s="283">
        <v>5</v>
      </c>
      <c r="D24" s="284">
        <v>5.39</v>
      </c>
      <c r="E24" s="284">
        <f>5* 5.39</f>
        <v>26.95</v>
      </c>
      <c r="F24" s="285" t="s">
        <v>105</v>
      </c>
    </row>
    <row r="25" spans="2:6" x14ac:dyDescent="0.25">
      <c r="B25" s="283" t="s">
        <v>269</v>
      </c>
      <c r="C25" s="283">
        <v>3</v>
      </c>
      <c r="D25" s="284">
        <v>5</v>
      </c>
      <c r="E25" s="284">
        <v>15</v>
      </c>
      <c r="F25" s="285" t="s">
        <v>105</v>
      </c>
    </row>
    <row r="26" spans="2:6" x14ac:dyDescent="0.25">
      <c r="B26" s="283" t="s">
        <v>268</v>
      </c>
      <c r="C26" s="283">
        <v>1</v>
      </c>
      <c r="D26" s="284">
        <v>10</v>
      </c>
      <c r="E26" s="284">
        <v>10</v>
      </c>
      <c r="F26" s="285" t="s">
        <v>105</v>
      </c>
    </row>
    <row r="27" spans="2:6" x14ac:dyDescent="0.25">
      <c r="B27" s="283" t="s">
        <v>267</v>
      </c>
      <c r="C27" s="283">
        <v>1</v>
      </c>
      <c r="D27" s="284">
        <v>3.75</v>
      </c>
      <c r="E27" s="284">
        <v>3.75</v>
      </c>
      <c r="F27" s="285" t="s">
        <v>105</v>
      </c>
    </row>
    <row r="28" spans="2:6" x14ac:dyDescent="0.25">
      <c r="B28" s="283" t="s">
        <v>266</v>
      </c>
      <c r="C28" s="283">
        <v>2</v>
      </c>
      <c r="D28" s="284">
        <v>5</v>
      </c>
      <c r="E28" s="284">
        <v>10</v>
      </c>
      <c r="F28" s="285" t="s">
        <v>105</v>
      </c>
    </row>
    <row r="29" spans="2:6" x14ac:dyDescent="0.25">
      <c r="B29" s="283" t="s">
        <v>229</v>
      </c>
      <c r="C29" s="283">
        <v>2</v>
      </c>
      <c r="D29" s="284">
        <v>2.5</v>
      </c>
      <c r="E29" s="284">
        <v>5</v>
      </c>
      <c r="F29" s="285" t="s">
        <v>105</v>
      </c>
    </row>
    <row r="30" spans="2:6" x14ac:dyDescent="0.25">
      <c r="B30" s="283" t="s">
        <v>265</v>
      </c>
      <c r="C30" s="283">
        <v>1</v>
      </c>
      <c r="D30" s="284">
        <v>7.99</v>
      </c>
      <c r="E30" s="284">
        <v>7.99</v>
      </c>
      <c r="F30" s="285" t="s">
        <v>105</v>
      </c>
    </row>
    <row r="31" spans="2:6" x14ac:dyDescent="0.25">
      <c r="B31" s="283" t="s">
        <v>264</v>
      </c>
      <c r="C31" s="283">
        <v>3</v>
      </c>
      <c r="D31" s="284">
        <v>9.44</v>
      </c>
      <c r="E31" s="284">
        <f>3*9.44</f>
        <v>28.32</v>
      </c>
      <c r="F31" s="285" t="s">
        <v>105</v>
      </c>
    </row>
    <row r="32" spans="2:6" x14ac:dyDescent="0.25">
      <c r="B32" s="283" t="s">
        <v>263</v>
      </c>
      <c r="C32" s="283">
        <v>1</v>
      </c>
      <c r="D32" s="284">
        <v>0.48</v>
      </c>
      <c r="E32" s="284">
        <v>0.48</v>
      </c>
      <c r="F32" s="285" t="s">
        <v>105</v>
      </c>
    </row>
    <row r="33" spans="2:6" x14ac:dyDescent="0.25">
      <c r="B33" s="283" t="s">
        <v>262</v>
      </c>
      <c r="C33" s="283">
        <v>2</v>
      </c>
      <c r="D33" s="284">
        <v>2.98</v>
      </c>
      <c r="E33" s="284">
        <f>2*2.98</f>
        <v>5.96</v>
      </c>
      <c r="F33" s="285" t="s">
        <v>105</v>
      </c>
    </row>
    <row r="34" spans="2:6" x14ac:dyDescent="0.25">
      <c r="B34" s="283" t="s">
        <v>261</v>
      </c>
      <c r="C34" s="283">
        <v>2</v>
      </c>
      <c r="D34" s="284">
        <v>9.99</v>
      </c>
      <c r="E34" s="284">
        <v>18.98</v>
      </c>
      <c r="F34" s="283" t="s">
        <v>105</v>
      </c>
    </row>
    <row r="35" spans="2:6" x14ac:dyDescent="0.25">
      <c r="B35" s="283" t="s">
        <v>260</v>
      </c>
      <c r="C35" s="283">
        <v>400</v>
      </c>
      <c r="D35" s="284" t="s">
        <v>441</v>
      </c>
      <c r="E35" s="284">
        <f>4*0.97</f>
        <v>3.88</v>
      </c>
      <c r="F35" s="285" t="s">
        <v>80</v>
      </c>
    </row>
    <row r="36" spans="2:6" x14ac:dyDescent="0.25">
      <c r="B36" s="283" t="s">
        <v>259</v>
      </c>
      <c r="C36" s="283">
        <v>2</v>
      </c>
      <c r="D36" s="284">
        <v>40.68</v>
      </c>
      <c r="E36" s="284">
        <f>2*40.68</f>
        <v>81.36</v>
      </c>
      <c r="F36" s="285" t="s">
        <v>80</v>
      </c>
    </row>
    <row r="37" spans="2:6" x14ac:dyDescent="0.25">
      <c r="B37" s="283" t="s">
        <v>258</v>
      </c>
      <c r="C37" s="283">
        <v>6</v>
      </c>
      <c r="D37" s="284">
        <v>2.98</v>
      </c>
      <c r="E37" s="284">
        <f>8*2.98</f>
        <v>23.84</v>
      </c>
      <c r="F37" s="285" t="s">
        <v>80</v>
      </c>
    </row>
    <row r="38" spans="2:6" x14ac:dyDescent="0.25">
      <c r="B38" s="283" t="s">
        <v>257</v>
      </c>
      <c r="C38" s="283">
        <v>6</v>
      </c>
      <c r="D38" s="284">
        <v>3.94</v>
      </c>
      <c r="E38" s="284">
        <f>6*2.94</f>
        <v>17.64</v>
      </c>
      <c r="F38" s="285" t="s">
        <v>80</v>
      </c>
    </row>
    <row r="39" spans="2:6" x14ac:dyDescent="0.25">
      <c r="B39" s="283" t="s">
        <v>256</v>
      </c>
      <c r="C39" s="283">
        <v>8</v>
      </c>
      <c r="D39" s="284">
        <v>0.96</v>
      </c>
      <c r="E39" s="284">
        <f xml:space="preserve"> 8 * 0.96</f>
        <v>7.68</v>
      </c>
      <c r="F39" s="285" t="s">
        <v>80</v>
      </c>
    </row>
    <row r="40" spans="2:6" x14ac:dyDescent="0.25">
      <c r="B40" s="283" t="s">
        <v>255</v>
      </c>
      <c r="C40" s="283">
        <v>5</v>
      </c>
      <c r="D40" s="284">
        <v>9.44</v>
      </c>
      <c r="E40" s="284">
        <v>47.2</v>
      </c>
      <c r="F40" s="285" t="s">
        <v>80</v>
      </c>
    </row>
    <row r="41" spans="2:6" x14ac:dyDescent="0.25">
      <c r="B41" s="283" t="s">
        <v>254</v>
      </c>
      <c r="C41" s="283">
        <v>8</v>
      </c>
      <c r="D41" s="284">
        <v>2.86</v>
      </c>
      <c r="E41" s="284">
        <v>22.88</v>
      </c>
      <c r="F41" s="285" t="s">
        <v>80</v>
      </c>
    </row>
    <row r="42" spans="2:6" x14ac:dyDescent="0.25">
      <c r="B42" s="283" t="s">
        <v>253</v>
      </c>
      <c r="C42" s="283">
        <v>4</v>
      </c>
      <c r="D42" s="284">
        <v>1.66</v>
      </c>
      <c r="E42" s="284">
        <f>4*1.66</f>
        <v>6.64</v>
      </c>
      <c r="F42" s="285" t="s">
        <v>80</v>
      </c>
    </row>
    <row r="43" spans="2:6" x14ac:dyDescent="0.25">
      <c r="B43" s="283" t="s">
        <v>252</v>
      </c>
      <c r="C43" s="283">
        <v>2</v>
      </c>
      <c r="D43" s="284">
        <v>2.88</v>
      </c>
      <c r="E43" s="284">
        <f>2*2.88</f>
        <v>5.76</v>
      </c>
      <c r="F43" s="285" t="s">
        <v>80</v>
      </c>
    </row>
    <row r="44" spans="2:6" x14ac:dyDescent="0.25">
      <c r="B44" s="283" t="s">
        <v>251</v>
      </c>
      <c r="C44" s="283">
        <v>2</v>
      </c>
      <c r="D44" s="284">
        <v>3.5</v>
      </c>
      <c r="E44" s="284">
        <v>7</v>
      </c>
      <c r="F44" s="285" t="s">
        <v>80</v>
      </c>
    </row>
    <row r="45" spans="2:6" x14ac:dyDescent="0.25">
      <c r="B45" s="283" t="s">
        <v>250</v>
      </c>
      <c r="C45" s="283">
        <v>2</v>
      </c>
      <c r="D45" s="284">
        <v>0.96</v>
      </c>
      <c r="E45" s="284">
        <f>2*0.96</f>
        <v>1.92</v>
      </c>
      <c r="F45" s="285" t="s">
        <v>80</v>
      </c>
    </row>
    <row r="46" spans="2:6" x14ac:dyDescent="0.25">
      <c r="B46" s="283" t="s">
        <v>249</v>
      </c>
      <c r="C46" s="283">
        <v>2</v>
      </c>
      <c r="D46" s="284">
        <v>3</v>
      </c>
      <c r="E46" s="284">
        <v>6</v>
      </c>
      <c r="F46" s="285" t="s">
        <v>80</v>
      </c>
    </row>
    <row r="47" spans="2:6" x14ac:dyDescent="0.25">
      <c r="B47" s="283" t="s">
        <v>248</v>
      </c>
      <c r="C47" s="283">
        <v>3</v>
      </c>
      <c r="D47" s="284">
        <v>3.5</v>
      </c>
      <c r="E47" s="284">
        <v>10.5</v>
      </c>
      <c r="F47" s="285" t="s">
        <v>80</v>
      </c>
    </row>
    <row r="48" spans="2:6" x14ac:dyDescent="0.25">
      <c r="B48" s="283" t="s">
        <v>247</v>
      </c>
      <c r="C48" s="283">
        <v>1</v>
      </c>
      <c r="D48" s="284">
        <v>3.47</v>
      </c>
      <c r="E48" s="284">
        <v>3.47</v>
      </c>
      <c r="F48" s="285" t="s">
        <v>80</v>
      </c>
    </row>
    <row r="49" spans="1:6" x14ac:dyDescent="0.25">
      <c r="B49" s="286" t="s">
        <v>246</v>
      </c>
      <c r="C49" s="283">
        <v>8</v>
      </c>
      <c r="D49" s="284">
        <v>2.44</v>
      </c>
      <c r="E49" s="284">
        <f>8*2.44</f>
        <v>19.52</v>
      </c>
      <c r="F49" s="285" t="s">
        <v>80</v>
      </c>
    </row>
    <row r="50" spans="1:6" x14ac:dyDescent="0.25">
      <c r="B50" s="283" t="s">
        <v>245</v>
      </c>
      <c r="C50" s="283">
        <v>3</v>
      </c>
      <c r="D50" s="284">
        <v>2.84</v>
      </c>
      <c r="E50" s="284">
        <f>3*2.84</f>
        <v>8.52</v>
      </c>
      <c r="F50" s="283" t="s">
        <v>80</v>
      </c>
    </row>
    <row r="51" spans="1:6" x14ac:dyDescent="0.25">
      <c r="B51" s="283" t="s">
        <v>44</v>
      </c>
      <c r="C51" s="283">
        <v>10</v>
      </c>
      <c r="D51" s="284">
        <v>17.87</v>
      </c>
      <c r="E51" s="284">
        <v>170.87</v>
      </c>
      <c r="F51" s="285" t="s">
        <v>101</v>
      </c>
    </row>
    <row r="52" spans="1:6" x14ac:dyDescent="0.25">
      <c r="B52" s="283" t="s">
        <v>244</v>
      </c>
      <c r="C52" s="283">
        <v>1</v>
      </c>
      <c r="D52" s="284">
        <v>1.97</v>
      </c>
      <c r="E52" s="284">
        <v>1.97</v>
      </c>
      <c r="F52" s="285" t="s">
        <v>101</v>
      </c>
    </row>
    <row r="53" spans="1:6" x14ac:dyDescent="0.25">
      <c r="B53" s="283" t="s">
        <v>243</v>
      </c>
      <c r="C53" s="283">
        <v>1</v>
      </c>
      <c r="D53" s="284">
        <v>5.97</v>
      </c>
      <c r="E53" s="284">
        <v>5.97</v>
      </c>
      <c r="F53" s="285" t="s">
        <v>101</v>
      </c>
    </row>
    <row r="54" spans="1:6" x14ac:dyDescent="0.25">
      <c r="B54" s="283" t="s">
        <v>242</v>
      </c>
      <c r="C54" s="283">
        <v>8</v>
      </c>
      <c r="D54" s="284">
        <v>5.49</v>
      </c>
      <c r="E54" s="284">
        <f>5.49 *8</f>
        <v>43.92</v>
      </c>
      <c r="F54" s="285" t="s">
        <v>154</v>
      </c>
    </row>
    <row r="55" spans="1:6" x14ac:dyDescent="0.25">
      <c r="B55" s="283" t="s">
        <v>241</v>
      </c>
      <c r="C55" s="283" t="s">
        <v>240</v>
      </c>
      <c r="D55" s="284" t="s">
        <v>440</v>
      </c>
      <c r="E55" s="284">
        <f xml:space="preserve"> 9 * 5.5</f>
        <v>49.5</v>
      </c>
      <c r="F55" s="285" t="s">
        <v>239</v>
      </c>
    </row>
    <row r="56" spans="1:6" x14ac:dyDescent="0.25">
      <c r="B56" s="283" t="s">
        <v>238</v>
      </c>
      <c r="C56" s="283">
        <v>9</v>
      </c>
      <c r="D56" s="284">
        <v>1</v>
      </c>
      <c r="E56" s="284">
        <v>9</v>
      </c>
      <c r="F56" s="283" t="s">
        <v>69</v>
      </c>
    </row>
    <row r="57" spans="1:6" x14ac:dyDescent="0.25">
      <c r="A57" s="27" t="s">
        <v>237</v>
      </c>
      <c r="B57" s="21"/>
      <c r="C57" s="21"/>
      <c r="D57" s="287"/>
      <c r="E57" s="287"/>
      <c r="F57" s="21"/>
    </row>
    <row r="58" spans="1:6" x14ac:dyDescent="0.25">
      <c r="B58" s="283" t="s">
        <v>236</v>
      </c>
      <c r="C58" s="283">
        <v>2</v>
      </c>
      <c r="D58" s="284">
        <v>5</v>
      </c>
      <c r="E58" s="284">
        <v>10</v>
      </c>
      <c r="F58" s="285" t="s">
        <v>105</v>
      </c>
    </row>
    <row r="59" spans="1:6" x14ac:dyDescent="0.25">
      <c r="B59" s="283" t="s">
        <v>235</v>
      </c>
      <c r="C59" s="283">
        <v>8</v>
      </c>
      <c r="D59" s="284">
        <v>1.99</v>
      </c>
      <c r="E59" s="284">
        <f>1.99*8</f>
        <v>15.92</v>
      </c>
      <c r="F59" s="285" t="s">
        <v>105</v>
      </c>
    </row>
    <row r="60" spans="1:6" x14ac:dyDescent="0.25">
      <c r="B60" s="283" t="s">
        <v>234</v>
      </c>
      <c r="C60" s="283">
        <v>6</v>
      </c>
      <c r="D60" s="284">
        <v>1.99</v>
      </c>
      <c r="E60" s="284">
        <f>1.99*6</f>
        <v>11.94</v>
      </c>
      <c r="F60" s="285" t="s">
        <v>105</v>
      </c>
    </row>
    <row r="61" spans="1:6" x14ac:dyDescent="0.25">
      <c r="B61" s="283" t="s">
        <v>233</v>
      </c>
      <c r="C61" s="283">
        <v>8</v>
      </c>
      <c r="D61" s="284">
        <v>4.4000000000000004</v>
      </c>
      <c r="E61" s="284">
        <f>8*4.4</f>
        <v>35.200000000000003</v>
      </c>
      <c r="F61" s="285" t="s">
        <v>105</v>
      </c>
    </row>
    <row r="62" spans="1:6" x14ac:dyDescent="0.25">
      <c r="B62" s="283" t="s">
        <v>232</v>
      </c>
      <c r="C62" s="283">
        <v>12</v>
      </c>
      <c r="D62" s="284">
        <v>2.79</v>
      </c>
      <c r="E62" s="284">
        <f>12*2.79</f>
        <v>33.480000000000004</v>
      </c>
      <c r="F62" s="285" t="s">
        <v>105</v>
      </c>
    </row>
    <row r="63" spans="1:6" x14ac:dyDescent="0.25">
      <c r="B63" s="283" t="s">
        <v>231</v>
      </c>
      <c r="C63" s="283">
        <v>8</v>
      </c>
      <c r="D63" s="284">
        <v>25.99</v>
      </c>
      <c r="E63" s="284">
        <f>5*25.99</f>
        <v>129.94999999999999</v>
      </c>
      <c r="F63" s="285" t="s">
        <v>105</v>
      </c>
    </row>
    <row r="64" spans="1:6" x14ac:dyDescent="0.25">
      <c r="B64" s="283" t="s">
        <v>230</v>
      </c>
      <c r="C64" s="283">
        <v>3</v>
      </c>
      <c r="D64" s="284">
        <v>6.39</v>
      </c>
      <c r="E64" s="284">
        <f xml:space="preserve"> 3 * 6.39</f>
        <v>19.169999999999998</v>
      </c>
      <c r="F64" s="285" t="s">
        <v>105</v>
      </c>
    </row>
    <row r="65" spans="2:6" x14ac:dyDescent="0.25">
      <c r="B65" s="283" t="s">
        <v>229</v>
      </c>
      <c r="C65" s="283">
        <v>2</v>
      </c>
      <c r="D65" s="284">
        <v>2.5</v>
      </c>
      <c r="E65" s="284">
        <v>5</v>
      </c>
      <c r="F65" s="285" t="s">
        <v>105</v>
      </c>
    </row>
    <row r="66" spans="2:6" x14ac:dyDescent="0.25">
      <c r="B66" s="283" t="s">
        <v>228</v>
      </c>
      <c r="C66" s="283">
        <v>3</v>
      </c>
      <c r="D66" s="284">
        <v>2.4900000000000002</v>
      </c>
      <c r="E66" s="284">
        <f>3*2.49</f>
        <v>7.4700000000000006</v>
      </c>
      <c r="F66" s="285" t="s">
        <v>105</v>
      </c>
    </row>
    <row r="67" spans="2:6" x14ac:dyDescent="0.25">
      <c r="B67" s="283" t="s">
        <v>227</v>
      </c>
      <c r="C67" s="283">
        <v>3</v>
      </c>
      <c r="D67" s="284">
        <v>2.4900000000000002</v>
      </c>
      <c r="E67" s="284">
        <f>3*2.49</f>
        <v>7.4700000000000006</v>
      </c>
      <c r="F67" s="285" t="s">
        <v>105</v>
      </c>
    </row>
    <row r="68" spans="2:6" x14ac:dyDescent="0.25">
      <c r="B68" s="283" t="s">
        <v>226</v>
      </c>
      <c r="C68" s="283">
        <v>112</v>
      </c>
      <c r="D68" s="284" t="s">
        <v>439</v>
      </c>
      <c r="E68" s="284">
        <v>81.34</v>
      </c>
      <c r="F68" s="285" t="s">
        <v>105</v>
      </c>
    </row>
    <row r="69" spans="2:6" x14ac:dyDescent="0.25">
      <c r="B69" s="283" t="s">
        <v>225</v>
      </c>
      <c r="C69" s="283">
        <v>3</v>
      </c>
      <c r="D69" s="284">
        <v>4.49</v>
      </c>
      <c r="E69" s="284">
        <f>3*4.49</f>
        <v>13.47</v>
      </c>
      <c r="F69" s="285" t="s">
        <v>105</v>
      </c>
    </row>
    <row r="70" spans="2:6" x14ac:dyDescent="0.25">
      <c r="B70" s="283" t="s">
        <v>224</v>
      </c>
      <c r="C70" s="283">
        <v>192</v>
      </c>
      <c r="D70" s="284" t="s">
        <v>438</v>
      </c>
      <c r="E70" s="284">
        <v>59.04</v>
      </c>
      <c r="F70" s="285" t="s">
        <v>105</v>
      </c>
    </row>
    <row r="71" spans="2:6" x14ac:dyDescent="0.25">
      <c r="B71" s="283" t="s">
        <v>223</v>
      </c>
      <c r="C71" s="283">
        <v>8</v>
      </c>
      <c r="D71" s="284">
        <v>10</v>
      </c>
      <c r="E71" s="284">
        <v>80</v>
      </c>
      <c r="F71" s="285" t="s">
        <v>105</v>
      </c>
    </row>
    <row r="72" spans="2:6" x14ac:dyDescent="0.25">
      <c r="B72" s="283" t="s">
        <v>222</v>
      </c>
      <c r="C72" s="283">
        <v>10</v>
      </c>
      <c r="D72" s="284">
        <v>0.79</v>
      </c>
      <c r="E72" s="284">
        <v>7.9</v>
      </c>
      <c r="F72" s="285" t="s">
        <v>105</v>
      </c>
    </row>
    <row r="73" spans="2:6" x14ac:dyDescent="0.25">
      <c r="B73" s="283" t="s">
        <v>221</v>
      </c>
      <c r="C73" s="283">
        <v>12</v>
      </c>
      <c r="D73" s="284" t="s">
        <v>437</v>
      </c>
      <c r="E73" s="284">
        <v>4.5</v>
      </c>
      <c r="F73" s="285" t="s">
        <v>105</v>
      </c>
    </row>
    <row r="74" spans="2:6" x14ac:dyDescent="0.25">
      <c r="B74" s="283" t="s">
        <v>220</v>
      </c>
      <c r="C74" s="283">
        <v>1</v>
      </c>
      <c r="D74" s="284">
        <v>4.49</v>
      </c>
      <c r="E74" s="284">
        <v>4.49</v>
      </c>
      <c r="F74" s="285" t="s">
        <v>105</v>
      </c>
    </row>
    <row r="75" spans="2:6" x14ac:dyDescent="0.25">
      <c r="B75" s="283" t="s">
        <v>219</v>
      </c>
      <c r="C75" s="283">
        <v>2</v>
      </c>
      <c r="D75" s="284">
        <v>6.29</v>
      </c>
      <c r="E75" s="284">
        <f>2*6.29</f>
        <v>12.58</v>
      </c>
      <c r="F75" s="285" t="s">
        <v>105</v>
      </c>
    </row>
    <row r="76" spans="2:6" x14ac:dyDescent="0.25">
      <c r="B76" s="283" t="s">
        <v>218</v>
      </c>
      <c r="C76" s="283">
        <v>1</v>
      </c>
      <c r="D76" s="284">
        <v>3.99</v>
      </c>
      <c r="E76" s="284">
        <v>3.99</v>
      </c>
      <c r="F76" s="285" t="s">
        <v>105</v>
      </c>
    </row>
    <row r="77" spans="2:6" x14ac:dyDescent="0.25">
      <c r="B77" s="283" t="s">
        <v>217</v>
      </c>
      <c r="C77" s="283">
        <v>2</v>
      </c>
      <c r="D77" s="284">
        <v>5.39</v>
      </c>
      <c r="E77" s="284">
        <f>2*5.39</f>
        <v>10.78</v>
      </c>
      <c r="F77" s="285" t="s">
        <v>105</v>
      </c>
    </row>
    <row r="78" spans="2:6" x14ac:dyDescent="0.25">
      <c r="B78" s="283" t="s">
        <v>216</v>
      </c>
      <c r="C78" s="283">
        <v>2</v>
      </c>
      <c r="D78" s="284">
        <v>6.99</v>
      </c>
      <c r="E78" s="284">
        <f>2*6.99</f>
        <v>13.98</v>
      </c>
      <c r="F78" s="285" t="s">
        <v>105</v>
      </c>
    </row>
    <row r="79" spans="2:6" x14ac:dyDescent="0.25">
      <c r="B79" s="283" t="s">
        <v>215</v>
      </c>
      <c r="C79" s="283">
        <v>8</v>
      </c>
      <c r="D79" s="284">
        <v>4.99</v>
      </c>
      <c r="E79" s="284">
        <f>C79 *D79</f>
        <v>39.92</v>
      </c>
      <c r="F79" s="285" t="s">
        <v>154</v>
      </c>
    </row>
    <row r="80" spans="2:6" x14ac:dyDescent="0.25">
      <c r="B80" s="283" t="s">
        <v>214</v>
      </c>
      <c r="C80" s="283">
        <v>80</v>
      </c>
      <c r="D80" s="284" t="s">
        <v>436</v>
      </c>
      <c r="E80" s="284">
        <v>40</v>
      </c>
      <c r="F80" s="283" t="s">
        <v>154</v>
      </c>
    </row>
    <row r="81" spans="2:6" x14ac:dyDescent="0.25">
      <c r="B81" s="283" t="s">
        <v>435</v>
      </c>
      <c r="C81" s="283">
        <v>5</v>
      </c>
      <c r="D81" s="284">
        <v>3.5</v>
      </c>
      <c r="E81" s="284">
        <f>3.5*5</f>
        <v>17.5</v>
      </c>
      <c r="F81" s="283" t="s">
        <v>154</v>
      </c>
    </row>
    <row r="82" spans="2:6" x14ac:dyDescent="0.25">
      <c r="B82" s="283" t="s">
        <v>430</v>
      </c>
      <c r="C82" s="283">
        <v>1</v>
      </c>
      <c r="D82" s="284">
        <v>39.880000000000003</v>
      </c>
      <c r="E82" s="284">
        <v>39.880000000000003</v>
      </c>
      <c r="F82" s="283" t="s">
        <v>170</v>
      </c>
    </row>
    <row r="85" spans="2:6" x14ac:dyDescent="0.25">
      <c r="D85" s="25" t="s">
        <v>146</v>
      </c>
      <c r="E85" s="25">
        <f>SUM(E4:E82)</f>
        <v>2222.0300000000016</v>
      </c>
    </row>
    <row r="86" spans="2:6" ht="15.75" thickBot="1" x14ac:dyDescent="0.3">
      <c r="D86" s="25" t="s">
        <v>213</v>
      </c>
      <c r="E86" s="25">
        <f xml:space="preserve"> E85 * 0.08</f>
        <v>177.76240000000013</v>
      </c>
    </row>
    <row r="87" spans="2:6" ht="16.5" thickTop="1" thickBot="1" x14ac:dyDescent="0.3">
      <c r="D87" s="64" t="s">
        <v>67</v>
      </c>
      <c r="E87" s="64">
        <f>E85+E86</f>
        <v>2399.7924000000016</v>
      </c>
    </row>
    <row r="88" spans="2:6" ht="15.75" thickTop="1" x14ac:dyDescent="0.25"/>
    <row r="89" spans="2:6" x14ac:dyDescent="0.25">
      <c r="E89" s="84" t="s">
        <v>443</v>
      </c>
    </row>
  </sheetData>
  <hyperlinks>
    <hyperlink ref="E89" location="PP!A1" display="BACK TO PP BUDGET"/>
  </hyperlink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5"/>
  <sheetViews>
    <sheetView topLeftCell="A5" workbookViewId="0">
      <selection activeCell="A31" sqref="A31"/>
    </sheetView>
  </sheetViews>
  <sheetFormatPr defaultColWidth="8.85546875" defaultRowHeight="15" x14ac:dyDescent="0.25"/>
  <cols>
    <col min="1" max="1" width="55" bestFit="1" customWidth="1"/>
    <col min="2" max="2" width="18.28515625" bestFit="1" customWidth="1"/>
    <col min="3" max="3" width="10.28515625" bestFit="1" customWidth="1"/>
    <col min="4" max="4" width="14.7109375" bestFit="1" customWidth="1"/>
    <col min="5" max="5" width="12.42578125" bestFit="1" customWidth="1"/>
    <col min="6" max="6" width="23.28515625" bestFit="1" customWidth="1"/>
    <col min="7" max="7" width="8.28515625" bestFit="1" customWidth="1"/>
  </cols>
  <sheetData>
    <row r="1" spans="1:7" ht="26.25" x14ac:dyDescent="0.25">
      <c r="A1" s="159" t="s">
        <v>316</v>
      </c>
    </row>
    <row r="3" spans="1:7" x14ac:dyDescent="0.25">
      <c r="A3" s="2" t="s">
        <v>535</v>
      </c>
      <c r="B3" s="2" t="s">
        <v>4</v>
      </c>
      <c r="C3" s="2" t="s">
        <v>0</v>
      </c>
      <c r="D3" s="2" t="s">
        <v>7</v>
      </c>
      <c r="E3" s="46" t="s">
        <v>513</v>
      </c>
      <c r="F3" s="2" t="s">
        <v>1</v>
      </c>
      <c r="G3" s="2" t="s">
        <v>2</v>
      </c>
    </row>
    <row r="5" spans="1:7" ht="28.5" x14ac:dyDescent="0.25">
      <c r="A5" s="357" t="s">
        <v>494</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19"/>
  <sheetViews>
    <sheetView zoomScale="150" zoomScaleNormal="150" zoomScalePageLayoutView="150" workbookViewId="0">
      <selection activeCell="E46" sqref="E46"/>
    </sheetView>
  </sheetViews>
  <sheetFormatPr defaultColWidth="9.140625" defaultRowHeight="15" customHeight="1" x14ac:dyDescent="0.25"/>
  <cols>
    <col min="1" max="1" width="46" style="10" bestFit="1" customWidth="1"/>
    <col min="2" max="2" width="20.42578125" style="10" bestFit="1" customWidth="1"/>
    <col min="3" max="3" width="10.28515625" style="10" bestFit="1" customWidth="1"/>
    <col min="4" max="4" width="14.7109375" style="10" bestFit="1" customWidth="1"/>
    <col min="5" max="5" width="12.42578125" style="10" bestFit="1" customWidth="1"/>
    <col min="6" max="6" width="25.28515625" style="10" bestFit="1" customWidth="1"/>
    <col min="7" max="7" width="42.28515625" style="10" bestFit="1" customWidth="1"/>
    <col min="8" max="16384" width="9.140625" style="10"/>
  </cols>
  <sheetData>
    <row r="1" spans="1:7" ht="26.25" x14ac:dyDescent="0.4">
      <c r="A1" s="47" t="s">
        <v>291</v>
      </c>
    </row>
    <row r="3" spans="1:7" ht="15" customHeight="1" x14ac:dyDescent="0.25">
      <c r="A3" s="2" t="s">
        <v>535</v>
      </c>
      <c r="B3" s="46" t="s">
        <v>4</v>
      </c>
      <c r="C3" s="46" t="s">
        <v>0</v>
      </c>
      <c r="D3" s="46" t="s">
        <v>7</v>
      </c>
      <c r="E3" s="46" t="s">
        <v>513</v>
      </c>
      <c r="F3" s="46" t="s">
        <v>1</v>
      </c>
      <c r="G3" s="46" t="s">
        <v>2</v>
      </c>
    </row>
    <row r="4" spans="1:7" x14ac:dyDescent="0.25">
      <c r="A4" s="142" t="s">
        <v>304</v>
      </c>
      <c r="B4" s="143" t="s">
        <v>304</v>
      </c>
      <c r="C4" s="144">
        <v>2</v>
      </c>
      <c r="D4" s="358">
        <v>40</v>
      </c>
      <c r="E4" s="145">
        <v>80</v>
      </c>
      <c r="F4" s="144" t="s">
        <v>319</v>
      </c>
      <c r="G4" s="146" t="s">
        <v>320</v>
      </c>
    </row>
    <row r="5" spans="1:7" x14ac:dyDescent="0.25">
      <c r="A5" s="142" t="s">
        <v>303</v>
      </c>
      <c r="B5" s="144" t="s">
        <v>302</v>
      </c>
      <c r="C5" s="144">
        <v>3</v>
      </c>
      <c r="D5" s="358">
        <v>10</v>
      </c>
      <c r="E5" s="145">
        <v>30</v>
      </c>
      <c r="F5" s="144" t="s">
        <v>301</v>
      </c>
      <c r="G5" s="146" t="s">
        <v>320</v>
      </c>
    </row>
    <row r="6" spans="1:7" ht="15" customHeight="1" x14ac:dyDescent="0.25">
      <c r="A6" s="142" t="s">
        <v>300</v>
      </c>
      <c r="B6" s="144" t="s">
        <v>305</v>
      </c>
      <c r="C6" s="144">
        <v>1</v>
      </c>
      <c r="D6" s="358">
        <v>99</v>
      </c>
      <c r="E6" s="145">
        <v>99</v>
      </c>
      <c r="F6" s="144" t="s">
        <v>306</v>
      </c>
      <c r="G6" s="146" t="s">
        <v>320</v>
      </c>
    </row>
    <row r="7" spans="1:7" ht="15" customHeight="1" thickBot="1" x14ac:dyDescent="0.3">
      <c r="A7" s="44"/>
      <c r="B7" s="44"/>
      <c r="C7" s="44"/>
      <c r="D7" s="100" t="s">
        <v>315</v>
      </c>
      <c r="E7" s="102">
        <f>SUM(E4:E6)</f>
        <v>209</v>
      </c>
      <c r="F7" s="44"/>
      <c r="G7" s="43"/>
    </row>
    <row r="8" spans="1:7" ht="15" customHeight="1" x14ac:dyDescent="0.25">
      <c r="A8" s="44"/>
      <c r="B8" s="44"/>
      <c r="C8" s="44"/>
      <c r="D8" s="45"/>
      <c r="E8" s="45"/>
      <c r="F8" s="44"/>
      <c r="G8" s="43"/>
    </row>
    <row r="9" spans="1:7" ht="15" customHeight="1" x14ac:dyDescent="0.25">
      <c r="A9" s="44"/>
      <c r="B9" s="44"/>
      <c r="C9" s="44"/>
      <c r="D9" s="45"/>
      <c r="E9" s="45"/>
      <c r="F9" s="44"/>
      <c r="G9" s="43"/>
    </row>
    <row r="10" spans="1:7" ht="15" customHeight="1" x14ac:dyDescent="0.25">
      <c r="A10" s="44"/>
      <c r="B10" s="44"/>
      <c r="C10" s="44"/>
      <c r="D10" s="45"/>
      <c r="E10" s="45"/>
      <c r="F10" s="44"/>
      <c r="G10" s="43"/>
    </row>
    <row r="11" spans="1:7" ht="15" customHeight="1" x14ac:dyDescent="0.25">
      <c r="A11" s="40"/>
      <c r="B11" s="40"/>
      <c r="C11" s="40"/>
      <c r="D11" s="42"/>
      <c r="E11" s="42"/>
      <c r="F11" s="40"/>
      <c r="G11" s="39"/>
    </row>
    <row r="12" spans="1:7" ht="15" customHeight="1" x14ac:dyDescent="0.25">
      <c r="A12" s="40"/>
      <c r="B12" s="40"/>
      <c r="C12" s="41"/>
      <c r="D12" s="41"/>
      <c r="E12" s="41"/>
      <c r="F12" s="40"/>
      <c r="G12" s="39"/>
    </row>
    <row r="13" spans="1:7" ht="15" customHeight="1" x14ac:dyDescent="0.25">
      <c r="A13" s="40"/>
      <c r="B13" s="40"/>
      <c r="C13" s="41"/>
      <c r="D13" s="41"/>
      <c r="E13" s="41"/>
      <c r="F13" s="40"/>
      <c r="G13" s="39"/>
    </row>
    <row r="14" spans="1:7" ht="15" customHeight="1" x14ac:dyDescent="0.25">
      <c r="A14" s="37"/>
      <c r="B14" s="37"/>
      <c r="C14" s="37"/>
      <c r="D14" s="38"/>
      <c r="E14" s="38"/>
      <c r="F14" s="37"/>
      <c r="G14" s="36"/>
    </row>
    <row r="15" spans="1:7" ht="15" customHeight="1" x14ac:dyDescent="0.25">
      <c r="A15" s="37"/>
      <c r="B15" s="37"/>
      <c r="C15" s="37"/>
      <c r="D15" s="38"/>
      <c r="E15" s="38"/>
      <c r="F15" s="37"/>
      <c r="G15" s="36"/>
    </row>
    <row r="16" spans="1:7" ht="15" customHeight="1" x14ac:dyDescent="0.25">
      <c r="A16" s="37"/>
      <c r="B16" s="37"/>
      <c r="C16" s="37"/>
      <c r="D16" s="38"/>
      <c r="E16" s="38"/>
      <c r="F16" s="37"/>
      <c r="G16" s="36"/>
    </row>
    <row r="17" spans="1:7" ht="15" customHeight="1" x14ac:dyDescent="0.25">
      <c r="A17" s="37"/>
      <c r="B17" s="37"/>
      <c r="C17" s="37"/>
      <c r="D17" s="38"/>
      <c r="E17" s="38"/>
      <c r="F17" s="37"/>
      <c r="G17" s="36"/>
    </row>
    <row r="18" spans="1:7" ht="15" customHeight="1" x14ac:dyDescent="0.25">
      <c r="A18" s="37"/>
      <c r="B18" s="37"/>
      <c r="C18" s="37"/>
      <c r="D18" s="38"/>
      <c r="E18" s="38"/>
      <c r="F18" s="37"/>
      <c r="G18" s="36"/>
    </row>
    <row r="19" spans="1:7" ht="15" customHeight="1" x14ac:dyDescent="0.25">
      <c r="A19" s="37"/>
      <c r="B19" s="37"/>
      <c r="C19" s="37"/>
      <c r="D19" s="38"/>
      <c r="E19" s="38"/>
      <c r="F19" s="37"/>
      <c r="G19" s="36"/>
    </row>
  </sheetData>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H32"/>
  <sheetViews>
    <sheetView topLeftCell="A7" zoomScale="150" zoomScaleNormal="150" zoomScalePageLayoutView="150" workbookViewId="0">
      <selection activeCell="E41" sqref="E41"/>
    </sheetView>
  </sheetViews>
  <sheetFormatPr defaultColWidth="8.85546875" defaultRowHeight="15" x14ac:dyDescent="0.25"/>
  <cols>
    <col min="1" max="1" width="32.28515625" bestFit="1" customWidth="1"/>
    <col min="2" max="2" width="35" bestFit="1" customWidth="1"/>
    <col min="3" max="3" width="10.28515625" bestFit="1" customWidth="1"/>
    <col min="4" max="4" width="14.7109375" bestFit="1" customWidth="1"/>
    <col min="5" max="5" width="12.42578125" bestFit="1" customWidth="1"/>
    <col min="6" max="6" width="23.28515625" bestFit="1" customWidth="1"/>
    <col min="7" max="7" width="66.28515625" bestFit="1" customWidth="1"/>
  </cols>
  <sheetData>
    <row r="1" spans="1:8" ht="26.25" x14ac:dyDescent="0.4">
      <c r="A1" s="3" t="s">
        <v>12</v>
      </c>
      <c r="B1" s="3"/>
    </row>
    <row r="3" spans="1:8" x14ac:dyDescent="0.25">
      <c r="A3" s="2" t="s">
        <v>535</v>
      </c>
      <c r="B3" s="2" t="s">
        <v>4</v>
      </c>
      <c r="C3" s="2" t="s">
        <v>0</v>
      </c>
      <c r="D3" s="2" t="s">
        <v>7</v>
      </c>
      <c r="E3" s="46" t="s">
        <v>513</v>
      </c>
      <c r="F3" s="2" t="s">
        <v>1</v>
      </c>
      <c r="G3" s="2" t="s">
        <v>2</v>
      </c>
    </row>
    <row r="4" spans="1:8" x14ac:dyDescent="0.25">
      <c r="A4" s="171" t="s">
        <v>515</v>
      </c>
      <c r="B4" s="171" t="s">
        <v>25</v>
      </c>
      <c r="C4" s="171">
        <v>2</v>
      </c>
      <c r="D4" s="172">
        <v>14.49</v>
      </c>
      <c r="E4" s="139">
        <f t="array" ref="E4">15.61*2</f>
        <v>31.22</v>
      </c>
      <c r="F4" s="171" t="s">
        <v>17</v>
      </c>
      <c r="G4" s="173" t="s">
        <v>18</v>
      </c>
      <c r="H4" s="99"/>
    </row>
    <row r="5" spans="1:8" ht="15.75" thickBot="1" x14ac:dyDescent="0.3">
      <c r="A5" s="7"/>
      <c r="B5" s="7" t="s">
        <v>15</v>
      </c>
      <c r="C5" s="7">
        <v>1</v>
      </c>
      <c r="D5" s="53">
        <v>4.5</v>
      </c>
      <c r="E5" s="8">
        <v>4.8499999999999996</v>
      </c>
      <c r="F5" s="7" t="s">
        <v>17</v>
      </c>
      <c r="G5" s="9" t="s">
        <v>19</v>
      </c>
      <c r="H5" s="99"/>
    </row>
    <row r="6" spans="1:8" ht="15.75" thickTop="1" x14ac:dyDescent="0.25">
      <c r="A6" s="148"/>
      <c r="B6" s="148"/>
      <c r="C6" s="148"/>
      <c r="D6" s="289" t="s">
        <v>512</v>
      </c>
      <c r="E6" s="290">
        <f>SUM(E4:E5)</f>
        <v>36.07</v>
      </c>
      <c r="F6" s="148"/>
      <c r="G6" s="148"/>
      <c r="H6" s="99"/>
    </row>
    <row r="7" spans="1:8" x14ac:dyDescent="0.25">
      <c r="A7" s="7" t="s">
        <v>11</v>
      </c>
      <c r="B7" s="7" t="s">
        <v>22</v>
      </c>
      <c r="C7" s="7">
        <v>8</v>
      </c>
      <c r="D7" s="172">
        <v>2.5</v>
      </c>
      <c r="E7" s="139">
        <v>25</v>
      </c>
      <c r="F7" s="7" t="s">
        <v>419</v>
      </c>
      <c r="G7" s="9" t="s">
        <v>23</v>
      </c>
      <c r="H7" s="99"/>
    </row>
    <row r="8" spans="1:8" ht="15.75" thickBot="1" x14ac:dyDescent="0.3">
      <c r="A8" s="7"/>
      <c r="B8" s="7" t="s">
        <v>16</v>
      </c>
      <c r="C8" s="7">
        <v>2</v>
      </c>
      <c r="D8" s="53">
        <v>7.99</v>
      </c>
      <c r="E8" s="8">
        <v>18</v>
      </c>
      <c r="F8" s="7" t="s">
        <v>24</v>
      </c>
      <c r="G8" s="9" t="s">
        <v>21</v>
      </c>
      <c r="H8" s="99"/>
    </row>
    <row r="9" spans="1:8" ht="15.75" thickTop="1" x14ac:dyDescent="0.25">
      <c r="A9" s="148"/>
      <c r="B9" s="148"/>
      <c r="C9" s="148"/>
      <c r="D9" s="289" t="s">
        <v>512</v>
      </c>
      <c r="E9" s="290">
        <f>SUM(E7:E8)</f>
        <v>43</v>
      </c>
      <c r="F9" s="148"/>
      <c r="G9" s="177"/>
      <c r="H9" s="99"/>
    </row>
    <row r="10" spans="1:8" s="66" customFormat="1" ht="15.75" thickBot="1" x14ac:dyDescent="0.3">
      <c r="A10" s="67" t="s">
        <v>516</v>
      </c>
      <c r="B10" s="67" t="s">
        <v>20</v>
      </c>
      <c r="C10" s="67">
        <v>3</v>
      </c>
      <c r="D10" s="172">
        <v>2.4700000000000002</v>
      </c>
      <c r="E10" s="139">
        <v>8.02</v>
      </c>
      <c r="F10" s="67" t="s">
        <v>13</v>
      </c>
      <c r="G10" s="69" t="s">
        <v>14</v>
      </c>
      <c r="H10" s="99"/>
    </row>
    <row r="11" spans="1:8" ht="15.75" thickTop="1" x14ac:dyDescent="0.25">
      <c r="A11" s="148"/>
      <c r="B11" s="148"/>
      <c r="C11" s="148"/>
      <c r="D11" s="291" t="s">
        <v>512</v>
      </c>
      <c r="E11" s="290">
        <f>SUM(E10)</f>
        <v>8.02</v>
      </c>
      <c r="F11" s="148"/>
      <c r="G11" s="177"/>
      <c r="H11" s="99"/>
    </row>
    <row r="12" spans="1:8" x14ac:dyDescent="0.25">
      <c r="A12" s="7" t="s">
        <v>5</v>
      </c>
      <c r="B12" s="7" t="s">
        <v>457</v>
      </c>
      <c r="C12" s="7">
        <v>1</v>
      </c>
      <c r="D12" s="53">
        <v>142.31</v>
      </c>
      <c r="E12" s="8">
        <v>178.13</v>
      </c>
      <c r="F12" s="7" t="s">
        <v>8</v>
      </c>
      <c r="G12" s="9" t="s">
        <v>321</v>
      </c>
      <c r="H12" s="99"/>
    </row>
    <row r="13" spans="1:8" x14ac:dyDescent="0.25">
      <c r="A13" s="7"/>
      <c r="B13" s="7" t="s">
        <v>461</v>
      </c>
      <c r="C13" s="7">
        <v>3</v>
      </c>
      <c r="D13" s="53">
        <v>4.3899999999999997</v>
      </c>
      <c r="E13" s="8">
        <v>13.2</v>
      </c>
      <c r="F13" s="7" t="s">
        <v>9</v>
      </c>
      <c r="G13" s="9" t="s">
        <v>10</v>
      </c>
      <c r="H13" s="99"/>
    </row>
    <row r="14" spans="1:8" x14ac:dyDescent="0.25">
      <c r="A14" s="7"/>
      <c r="B14" s="7" t="s">
        <v>473</v>
      </c>
      <c r="C14" s="7">
        <v>2</v>
      </c>
      <c r="D14" s="53">
        <v>3.08</v>
      </c>
      <c r="E14" s="8">
        <v>9.9</v>
      </c>
      <c r="F14" s="7" t="s">
        <v>9</v>
      </c>
      <c r="G14" s="9" t="s">
        <v>10</v>
      </c>
      <c r="H14" s="99"/>
    </row>
    <row r="15" spans="1:8" x14ac:dyDescent="0.25">
      <c r="A15" s="7" t="s">
        <v>37</v>
      </c>
      <c r="B15" s="7" t="s">
        <v>26</v>
      </c>
      <c r="C15" s="7">
        <v>14</v>
      </c>
      <c r="D15" s="53">
        <v>5</v>
      </c>
      <c r="E15" s="8">
        <v>75.430000000000007</v>
      </c>
      <c r="F15" s="7" t="s">
        <v>418</v>
      </c>
      <c r="G15" s="9" t="s">
        <v>36</v>
      </c>
      <c r="H15" s="99"/>
    </row>
    <row r="16" spans="1:8" x14ac:dyDescent="0.25">
      <c r="A16" s="50"/>
      <c r="B16" s="7" t="s">
        <v>420</v>
      </c>
      <c r="C16" s="7">
        <v>1</v>
      </c>
      <c r="D16" s="53">
        <v>5</v>
      </c>
      <c r="E16" s="8">
        <v>5</v>
      </c>
      <c r="F16" s="7" t="s">
        <v>423</v>
      </c>
      <c r="G16" s="9" t="s">
        <v>424</v>
      </c>
      <c r="H16" s="99"/>
    </row>
    <row r="17" spans="1:8" x14ac:dyDescent="0.25">
      <c r="A17" s="15"/>
      <c r="B17" s="7" t="s">
        <v>474</v>
      </c>
      <c r="C17" s="7" t="s">
        <v>299</v>
      </c>
      <c r="D17" s="7" t="s">
        <v>299</v>
      </c>
      <c r="E17" s="8">
        <v>13</v>
      </c>
      <c r="F17" s="7" t="s">
        <v>69</v>
      </c>
      <c r="G17" s="9" t="s">
        <v>476</v>
      </c>
      <c r="H17" s="99"/>
    </row>
    <row r="18" spans="1:8" x14ac:dyDescent="0.25">
      <c r="A18" s="15"/>
      <c r="B18" s="7" t="s">
        <v>475</v>
      </c>
      <c r="C18" s="7">
        <v>1</v>
      </c>
      <c r="D18" s="53">
        <v>5</v>
      </c>
      <c r="E18" s="8">
        <v>6</v>
      </c>
      <c r="F18" s="7" t="s">
        <v>80</v>
      </c>
      <c r="G18" s="9" t="s">
        <v>477</v>
      </c>
      <c r="H18" s="99"/>
    </row>
    <row r="19" spans="1:8" x14ac:dyDescent="0.25">
      <c r="A19" s="7" t="s">
        <v>27</v>
      </c>
      <c r="B19" s="7" t="s">
        <v>28</v>
      </c>
      <c r="C19" s="7">
        <v>60</v>
      </c>
      <c r="D19" s="53">
        <v>1.5</v>
      </c>
      <c r="E19" s="8">
        <v>100</v>
      </c>
      <c r="F19" s="7" t="s">
        <v>30</v>
      </c>
      <c r="G19" s="9" t="s">
        <v>35</v>
      </c>
      <c r="H19" s="99"/>
    </row>
    <row r="20" spans="1:8" x14ac:dyDescent="0.25">
      <c r="A20" s="7" t="s">
        <v>349</v>
      </c>
      <c r="B20" s="7" t="s">
        <v>29</v>
      </c>
      <c r="C20" s="7">
        <v>1</v>
      </c>
      <c r="D20" s="53">
        <v>95</v>
      </c>
      <c r="E20" s="8">
        <v>95</v>
      </c>
      <c r="F20" s="7" t="s">
        <v>31</v>
      </c>
      <c r="G20" s="9" t="s">
        <v>34</v>
      </c>
      <c r="H20" s="99"/>
    </row>
    <row r="21" spans="1:8" ht="15.75" thickBot="1" x14ac:dyDescent="0.3">
      <c r="A21" s="67" t="s">
        <v>350</v>
      </c>
      <c r="B21" s="67" t="s">
        <v>478</v>
      </c>
      <c r="C21" s="67">
        <v>8</v>
      </c>
      <c r="D21" s="175">
        <v>10</v>
      </c>
      <c r="E21" s="68">
        <v>90</v>
      </c>
      <c r="F21" s="67" t="s">
        <v>32</v>
      </c>
      <c r="G21" s="69" t="s">
        <v>33</v>
      </c>
      <c r="H21" s="99"/>
    </row>
    <row r="22" spans="1:8" ht="15.75" thickTop="1" x14ac:dyDescent="0.25">
      <c r="A22" s="206"/>
      <c r="B22" s="148"/>
      <c r="C22" s="148"/>
      <c r="D22" s="301" t="s">
        <v>512</v>
      </c>
      <c r="E22" s="288">
        <f>SUM(E12:E21)</f>
        <v>585.66</v>
      </c>
      <c r="F22" s="148"/>
      <c r="G22" s="177"/>
    </row>
    <row r="23" spans="1:8" ht="15.75" thickBot="1" x14ac:dyDescent="0.3">
      <c r="A23" s="1"/>
      <c r="B23" s="1"/>
      <c r="C23" s="1"/>
      <c r="D23" s="267" t="s">
        <v>315</v>
      </c>
      <c r="E23" s="104">
        <f>SUM(E6+E9+E10+E22)</f>
        <v>672.75</v>
      </c>
      <c r="F23" s="1"/>
      <c r="G23" s="5"/>
    </row>
    <row r="26" spans="1:8" x14ac:dyDescent="0.25">
      <c r="A26" s="1"/>
      <c r="B26" s="1"/>
      <c r="C26" s="1"/>
      <c r="D26" s="1"/>
      <c r="E26" s="1"/>
      <c r="F26" s="1"/>
      <c r="G26" s="5"/>
    </row>
    <row r="27" spans="1:8" x14ac:dyDescent="0.25">
      <c r="A27" s="1"/>
      <c r="B27" s="1"/>
      <c r="C27" s="1"/>
      <c r="D27" s="1"/>
      <c r="E27" s="1"/>
      <c r="F27" s="1"/>
      <c r="G27" s="5"/>
    </row>
    <row r="29" spans="1:8" x14ac:dyDescent="0.25">
      <c r="G29" s="6"/>
    </row>
    <row r="30" spans="1:8" x14ac:dyDescent="0.25">
      <c r="G30" s="6"/>
    </row>
    <row r="31" spans="1:8" x14ac:dyDescent="0.25">
      <c r="G31" s="6"/>
    </row>
    <row r="32" spans="1:8" x14ac:dyDescent="0.25">
      <c r="G32" s="6"/>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31"/>
  <sheetViews>
    <sheetView zoomScale="110" zoomScaleNormal="110" zoomScalePageLayoutView="150" workbookViewId="0">
      <selection activeCell="E18" sqref="E18"/>
    </sheetView>
  </sheetViews>
  <sheetFormatPr defaultColWidth="8.85546875" defaultRowHeight="15" x14ac:dyDescent="0.25"/>
  <cols>
    <col min="1" max="1" width="34" customWidth="1"/>
    <col min="2" max="2" width="32.85546875" bestFit="1" customWidth="1"/>
    <col min="3" max="3" width="11.7109375" customWidth="1"/>
    <col min="4" max="4" width="14.7109375" bestFit="1" customWidth="1"/>
    <col min="5" max="5" width="12.42578125" bestFit="1" customWidth="1"/>
    <col min="6" max="6" width="25.28515625" bestFit="1" customWidth="1"/>
    <col min="7" max="7" width="68.85546875" bestFit="1" customWidth="1"/>
    <col min="8" max="8" width="0" hidden="1" customWidth="1"/>
  </cols>
  <sheetData>
    <row r="1" spans="1:7" ht="26.25" x14ac:dyDescent="0.4">
      <c r="A1" s="3" t="s">
        <v>63</v>
      </c>
    </row>
    <row r="3" spans="1:7" x14ac:dyDescent="0.25">
      <c r="A3" s="2" t="s">
        <v>535</v>
      </c>
      <c r="B3" s="2" t="s">
        <v>4</v>
      </c>
      <c r="C3" s="2" t="s">
        <v>0</v>
      </c>
      <c r="D3" s="2" t="s">
        <v>7</v>
      </c>
      <c r="E3" s="46" t="s">
        <v>513</v>
      </c>
      <c r="F3" s="2" t="s">
        <v>1</v>
      </c>
      <c r="G3" s="2" t="s">
        <v>2</v>
      </c>
    </row>
    <row r="4" spans="1:7" x14ac:dyDescent="0.25">
      <c r="A4" s="268" t="s">
        <v>45</v>
      </c>
      <c r="B4" s="269" t="s">
        <v>465</v>
      </c>
      <c r="C4" s="269">
        <v>1</v>
      </c>
      <c r="D4" s="269">
        <v>23.98</v>
      </c>
      <c r="E4" s="270">
        <f t="shared" ref="E4:E16" si="0">SUM(C4*D4)</f>
        <v>23.98</v>
      </c>
      <c r="F4" s="269" t="s">
        <v>43</v>
      </c>
      <c r="G4" s="271" t="s">
        <v>62</v>
      </c>
    </row>
    <row r="5" spans="1:7" x14ac:dyDescent="0.25">
      <c r="A5" s="272"/>
      <c r="B5" s="273" t="s">
        <v>502</v>
      </c>
      <c r="C5" s="273">
        <v>8</v>
      </c>
      <c r="D5" s="273">
        <v>1.28</v>
      </c>
      <c r="E5" s="274">
        <f t="shared" si="0"/>
        <v>10.24</v>
      </c>
      <c r="F5" s="273" t="s">
        <v>43</v>
      </c>
      <c r="G5" s="275" t="s">
        <v>61</v>
      </c>
    </row>
    <row r="6" spans="1:7" x14ac:dyDescent="0.25">
      <c r="A6" s="272"/>
      <c r="B6" s="273" t="s">
        <v>501</v>
      </c>
      <c r="C6" s="273">
        <v>1</v>
      </c>
      <c r="D6" s="273">
        <v>7.78</v>
      </c>
      <c r="E6" s="274">
        <f t="shared" si="0"/>
        <v>7.78</v>
      </c>
      <c r="F6" s="273" t="s">
        <v>43</v>
      </c>
      <c r="G6" s="275" t="s">
        <v>60</v>
      </c>
    </row>
    <row r="7" spans="1:7" x14ac:dyDescent="0.25">
      <c r="A7" s="272"/>
      <c r="B7" s="273" t="s">
        <v>503</v>
      </c>
      <c r="C7" s="273">
        <v>3</v>
      </c>
      <c r="D7" s="273">
        <v>2.5</v>
      </c>
      <c r="E7" s="274">
        <f t="shared" si="0"/>
        <v>7.5</v>
      </c>
      <c r="F7" s="273" t="s">
        <v>43</v>
      </c>
      <c r="G7" s="275" t="s">
        <v>59</v>
      </c>
    </row>
    <row r="8" spans="1:7" x14ac:dyDescent="0.25">
      <c r="A8" s="272"/>
      <c r="B8" s="273" t="s">
        <v>90</v>
      </c>
      <c r="C8" s="273">
        <v>2</v>
      </c>
      <c r="D8" s="273">
        <v>0.5</v>
      </c>
      <c r="E8" s="274">
        <f t="shared" si="0"/>
        <v>1</v>
      </c>
      <c r="F8" s="273" t="s">
        <v>43</v>
      </c>
      <c r="G8" s="275" t="s">
        <v>58</v>
      </c>
    </row>
    <row r="9" spans="1:7" x14ac:dyDescent="0.25">
      <c r="A9" s="272"/>
      <c r="B9" s="273" t="s">
        <v>504</v>
      </c>
      <c r="C9" s="273">
        <v>1</v>
      </c>
      <c r="D9" s="273">
        <v>2.68</v>
      </c>
      <c r="E9" s="274">
        <f t="shared" si="0"/>
        <v>2.68</v>
      </c>
      <c r="F9" s="273" t="s">
        <v>43</v>
      </c>
      <c r="G9" s="275" t="s">
        <v>57</v>
      </c>
    </row>
    <row r="10" spans="1:7" x14ac:dyDescent="0.25">
      <c r="A10" s="272"/>
      <c r="B10" s="273" t="s">
        <v>56</v>
      </c>
      <c r="C10" s="273">
        <v>3</v>
      </c>
      <c r="D10" s="273">
        <v>1.28</v>
      </c>
      <c r="E10" s="274">
        <f t="shared" si="0"/>
        <v>3.84</v>
      </c>
      <c r="F10" s="273" t="s">
        <v>43</v>
      </c>
      <c r="G10" s="275" t="s">
        <v>55</v>
      </c>
    </row>
    <row r="11" spans="1:7" x14ac:dyDescent="0.25">
      <c r="A11" s="272"/>
      <c r="B11" s="273" t="s">
        <v>54</v>
      </c>
      <c r="C11" s="273">
        <v>2</v>
      </c>
      <c r="D11" s="273">
        <v>3.98</v>
      </c>
      <c r="E11" s="274">
        <f t="shared" si="0"/>
        <v>7.96</v>
      </c>
      <c r="F11" s="273" t="s">
        <v>43</v>
      </c>
      <c r="G11" s="275" t="s">
        <v>53</v>
      </c>
    </row>
    <row r="12" spans="1:7" x14ac:dyDescent="0.25">
      <c r="A12" s="272"/>
      <c r="B12" s="273" t="s">
        <v>52</v>
      </c>
      <c r="C12" s="273">
        <v>1</v>
      </c>
      <c r="D12" s="273">
        <v>5.99</v>
      </c>
      <c r="E12" s="274">
        <f t="shared" si="0"/>
        <v>5.99</v>
      </c>
      <c r="F12" s="273" t="s">
        <v>43</v>
      </c>
      <c r="G12" s="275" t="s">
        <v>51</v>
      </c>
    </row>
    <row r="13" spans="1:7" x14ac:dyDescent="0.25">
      <c r="A13" s="272"/>
      <c r="B13" s="273" t="s">
        <v>50</v>
      </c>
      <c r="C13" s="273">
        <v>2</v>
      </c>
      <c r="D13" s="273">
        <v>5.97</v>
      </c>
      <c r="E13" s="274">
        <f t="shared" si="0"/>
        <v>11.94</v>
      </c>
      <c r="F13" s="273" t="s">
        <v>43</v>
      </c>
      <c r="G13" s="275" t="s">
        <v>49</v>
      </c>
    </row>
    <row r="14" spans="1:7" x14ac:dyDescent="0.25">
      <c r="A14" s="272"/>
      <c r="B14" s="273" t="s">
        <v>500</v>
      </c>
      <c r="C14" s="273">
        <v>1</v>
      </c>
      <c r="D14" s="273">
        <v>9.7799999999999994</v>
      </c>
      <c r="E14" s="274">
        <f t="shared" si="0"/>
        <v>9.7799999999999994</v>
      </c>
      <c r="F14" s="273" t="s">
        <v>43</v>
      </c>
      <c r="G14" s="275" t="s">
        <v>48</v>
      </c>
    </row>
    <row r="15" spans="1:7" x14ac:dyDescent="0.25">
      <c r="A15" s="272"/>
      <c r="B15" s="273" t="s">
        <v>47</v>
      </c>
      <c r="C15" s="273">
        <v>4</v>
      </c>
      <c r="D15" s="273">
        <v>2.68</v>
      </c>
      <c r="E15" s="274">
        <f t="shared" si="0"/>
        <v>10.72</v>
      </c>
      <c r="F15" s="273" t="s">
        <v>43</v>
      </c>
      <c r="G15" s="275" t="s">
        <v>46</v>
      </c>
    </row>
    <row r="16" spans="1:7" x14ac:dyDescent="0.25">
      <c r="A16" s="272"/>
      <c r="B16" s="273" t="s">
        <v>44</v>
      </c>
      <c r="C16" s="273">
        <v>1</v>
      </c>
      <c r="D16" s="273">
        <v>2.74</v>
      </c>
      <c r="E16" s="274">
        <f t="shared" si="0"/>
        <v>2.74</v>
      </c>
      <c r="F16" s="273" t="s">
        <v>43</v>
      </c>
      <c r="G16" s="275" t="s">
        <v>466</v>
      </c>
    </row>
    <row r="17" spans="1:7" ht="15.75" thickBot="1" x14ac:dyDescent="0.3">
      <c r="A17" s="272"/>
      <c r="B17" s="273" t="s">
        <v>575</v>
      </c>
      <c r="C17" s="273">
        <v>4</v>
      </c>
      <c r="D17" s="202">
        <v>1.5</v>
      </c>
      <c r="E17" s="274">
        <f>SUM(C17*D17)</f>
        <v>6</v>
      </c>
      <c r="F17" s="273"/>
      <c r="G17" s="275"/>
    </row>
    <row r="18" spans="1:7" s="66" customFormat="1" ht="15.75" thickTop="1" x14ac:dyDescent="0.25">
      <c r="A18" s="277"/>
      <c r="B18" s="247"/>
      <c r="C18" s="247"/>
      <c r="D18" s="367" t="s">
        <v>512</v>
      </c>
      <c r="E18" s="292">
        <f>SUM(E4:E17)</f>
        <v>112.14999999999998</v>
      </c>
      <c r="F18" s="247"/>
      <c r="G18" s="278"/>
    </row>
    <row r="19" spans="1:7" s="158" customFormat="1" ht="15.75" thickBot="1" x14ac:dyDescent="0.3">
      <c r="A19" s="204" t="s">
        <v>41</v>
      </c>
      <c r="B19" s="67" t="s">
        <v>304</v>
      </c>
      <c r="C19" s="67">
        <v>3</v>
      </c>
      <c r="D19" s="200">
        <v>40</v>
      </c>
      <c r="E19" s="68">
        <v>120</v>
      </c>
      <c r="F19" s="160" t="s">
        <v>319</v>
      </c>
      <c r="G19" s="205" t="s">
        <v>40</v>
      </c>
    </row>
    <row r="20" spans="1:7" s="158" customFormat="1" ht="15.75" thickTop="1" x14ac:dyDescent="0.25">
      <c r="A20" s="179"/>
      <c r="B20" s="174"/>
      <c r="C20" s="174"/>
      <c r="D20" s="302" t="s">
        <v>512</v>
      </c>
      <c r="E20" s="303">
        <f>SUM(E19)</f>
        <v>120</v>
      </c>
      <c r="F20" s="174"/>
      <c r="G20" s="276"/>
    </row>
    <row r="21" spans="1:7" ht="15.75" thickBot="1" x14ac:dyDescent="0.3">
      <c r="D21" s="101" t="s">
        <v>315</v>
      </c>
      <c r="E21" s="104">
        <f>SUM(E18+E19)</f>
        <v>232.14999999999998</v>
      </c>
    </row>
    <row r="23" spans="1:7" x14ac:dyDescent="0.25">
      <c r="A23" s="1"/>
      <c r="B23" s="1"/>
      <c r="C23" s="1"/>
      <c r="D23" s="1"/>
      <c r="E23" s="1"/>
      <c r="F23" s="1"/>
      <c r="G23" s="5"/>
    </row>
    <row r="24" spans="1:7" x14ac:dyDescent="0.25">
      <c r="A24" s="1"/>
      <c r="B24" s="1"/>
      <c r="C24" s="1"/>
      <c r="F24" s="1"/>
      <c r="G24" s="5"/>
    </row>
    <row r="25" spans="1:7" x14ac:dyDescent="0.25">
      <c r="A25" s="1"/>
      <c r="B25" s="1"/>
      <c r="C25" s="1"/>
      <c r="D25" s="1"/>
      <c r="E25" s="1"/>
      <c r="F25" s="1"/>
      <c r="G25" s="5"/>
    </row>
    <row r="26" spans="1:7" x14ac:dyDescent="0.25">
      <c r="A26" s="1"/>
      <c r="B26" s="1"/>
      <c r="C26" s="1"/>
      <c r="D26" s="1"/>
      <c r="E26" s="1"/>
      <c r="F26" s="1"/>
      <c r="G26" s="5"/>
    </row>
    <row r="27" spans="1:7" x14ac:dyDescent="0.25">
      <c r="A27" s="1"/>
      <c r="B27" s="1"/>
      <c r="C27" s="1"/>
      <c r="D27" s="1"/>
      <c r="E27" s="1"/>
      <c r="F27" s="1"/>
      <c r="G27" s="5"/>
    </row>
    <row r="28" spans="1:7" x14ac:dyDescent="0.25">
      <c r="G28" s="6"/>
    </row>
    <row r="29" spans="1:7" x14ac:dyDescent="0.25">
      <c r="G29" s="6"/>
    </row>
    <row r="30" spans="1:7" x14ac:dyDescent="0.25">
      <c r="G30" s="6"/>
    </row>
    <row r="31" spans="1:7" x14ac:dyDescent="0.25">
      <c r="G31" s="6"/>
    </row>
  </sheetData>
  <pageMargins left="0.7" right="0.7" top="0.75" bottom="0.75" header="0.3" footer="0.3"/>
  <pageSetup orientation="portrait" horizontalDpi="300" verticalDpi="300"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M31"/>
  <sheetViews>
    <sheetView topLeftCell="B1" zoomScale="150" zoomScaleNormal="150" zoomScalePageLayoutView="150" workbookViewId="0">
      <selection activeCell="E13" sqref="E13"/>
    </sheetView>
  </sheetViews>
  <sheetFormatPr defaultColWidth="8.85546875" defaultRowHeight="15" x14ac:dyDescent="0.25"/>
  <cols>
    <col min="1" max="1" width="31.140625" bestFit="1" customWidth="1"/>
    <col min="2" max="2" width="52" bestFit="1" customWidth="1"/>
    <col min="3" max="3" width="10.28515625" bestFit="1" customWidth="1"/>
    <col min="4" max="4" width="14.7109375" bestFit="1" customWidth="1"/>
    <col min="5" max="5" width="12.42578125" bestFit="1" customWidth="1"/>
    <col min="6" max="6" width="23.28515625" bestFit="1" customWidth="1"/>
    <col min="7" max="7" width="255.7109375" bestFit="1" customWidth="1"/>
  </cols>
  <sheetData>
    <row r="1" spans="1:65" ht="26.25" x14ac:dyDescent="0.4">
      <c r="A1" s="3" t="s">
        <v>322</v>
      </c>
    </row>
    <row r="3" spans="1:65" x14ac:dyDescent="0.25">
      <c r="A3" s="2" t="s">
        <v>535</v>
      </c>
      <c r="B3" s="2" t="s">
        <v>4</v>
      </c>
      <c r="C3" s="2" t="s">
        <v>0</v>
      </c>
      <c r="D3" s="2" t="s">
        <v>7</v>
      </c>
      <c r="E3" s="46" t="s">
        <v>513</v>
      </c>
      <c r="F3" s="2" t="s">
        <v>1</v>
      </c>
      <c r="G3" s="2" t="s">
        <v>2</v>
      </c>
    </row>
    <row r="4" spans="1:65" s="65" customFormat="1" x14ac:dyDescent="0.25">
      <c r="A4" s="217" t="s">
        <v>343</v>
      </c>
      <c r="B4" s="171" t="s">
        <v>342</v>
      </c>
      <c r="C4" s="171">
        <v>1020</v>
      </c>
      <c r="D4" s="139">
        <v>0.19</v>
      </c>
      <c r="E4" s="139">
        <v>210</v>
      </c>
      <c r="F4" s="171" t="s">
        <v>341</v>
      </c>
      <c r="G4" s="279" t="s">
        <v>340</v>
      </c>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c r="AS4" s="66"/>
      <c r="AT4" s="66"/>
      <c r="AU4" s="66"/>
      <c r="AV4" s="66"/>
      <c r="AW4" s="66"/>
      <c r="AX4" s="66"/>
      <c r="AY4" s="66"/>
      <c r="AZ4" s="66"/>
      <c r="BA4" s="66"/>
      <c r="BB4" s="66"/>
      <c r="BC4" s="66"/>
      <c r="BD4" s="66"/>
      <c r="BE4" s="66"/>
      <c r="BF4" s="66"/>
      <c r="BG4" s="66"/>
      <c r="BH4" s="66"/>
      <c r="BI4" s="66"/>
      <c r="BJ4" s="66"/>
      <c r="BK4" s="66"/>
      <c r="BL4" s="66"/>
      <c r="BM4" s="66"/>
    </row>
    <row r="5" spans="1:65" s="65" customFormat="1" x14ac:dyDescent="0.25">
      <c r="A5" s="180" t="s">
        <v>339</v>
      </c>
      <c r="B5" s="67" t="s">
        <v>338</v>
      </c>
      <c r="C5" s="67">
        <v>3</v>
      </c>
      <c r="D5" s="68">
        <v>15</v>
      </c>
      <c r="E5" s="68">
        <v>50</v>
      </c>
      <c r="F5" s="67" t="s">
        <v>80</v>
      </c>
      <c r="G5" s="181" t="s">
        <v>337</v>
      </c>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row>
    <row r="6" spans="1:65" s="65" customFormat="1" ht="15" customHeight="1" x14ac:dyDescent="0.25">
      <c r="A6" s="204" t="s">
        <v>336</v>
      </c>
      <c r="B6" s="70" t="s">
        <v>335</v>
      </c>
      <c r="C6" s="67" t="s">
        <v>299</v>
      </c>
      <c r="D6" s="71" t="s">
        <v>299</v>
      </c>
      <c r="E6" s="68">
        <v>140</v>
      </c>
      <c r="F6" s="67" t="s">
        <v>80</v>
      </c>
      <c r="G6" s="252" t="s">
        <v>334</v>
      </c>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row>
    <row r="7" spans="1:65" s="65" customFormat="1" x14ac:dyDescent="0.25">
      <c r="A7" s="280"/>
      <c r="B7" s="70" t="s">
        <v>333</v>
      </c>
      <c r="C7" s="67" t="s">
        <v>299</v>
      </c>
      <c r="D7" s="71" t="s">
        <v>299</v>
      </c>
      <c r="E7" s="71">
        <v>20</v>
      </c>
      <c r="F7" s="72"/>
      <c r="G7" s="252"/>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row>
    <row r="8" spans="1:65" x14ac:dyDescent="0.25">
      <c r="A8" s="280"/>
      <c r="B8" s="70" t="s">
        <v>332</v>
      </c>
      <c r="C8" s="67" t="s">
        <v>299</v>
      </c>
      <c r="D8" s="71" t="s">
        <v>299</v>
      </c>
      <c r="E8" s="71">
        <v>20</v>
      </c>
      <c r="F8" s="72"/>
      <c r="G8" s="252"/>
    </row>
    <row r="9" spans="1:65" x14ac:dyDescent="0.25">
      <c r="A9" s="280"/>
      <c r="B9" s="67" t="s">
        <v>331</v>
      </c>
      <c r="C9" s="67" t="s">
        <v>299</v>
      </c>
      <c r="D9" s="71" t="s">
        <v>299</v>
      </c>
      <c r="E9" s="71">
        <v>50</v>
      </c>
      <c r="F9" s="72"/>
      <c r="G9" s="252"/>
    </row>
    <row r="10" spans="1:65" x14ac:dyDescent="0.25">
      <c r="A10" s="280"/>
      <c r="B10" s="67" t="s">
        <v>82</v>
      </c>
      <c r="C10" s="67" t="s">
        <v>299</v>
      </c>
      <c r="D10" s="71" t="s">
        <v>299</v>
      </c>
      <c r="E10" s="71">
        <v>15</v>
      </c>
      <c r="F10" s="72"/>
      <c r="G10" s="252"/>
    </row>
    <row r="11" spans="1:65" ht="15.75" thickBot="1" x14ac:dyDescent="0.3">
      <c r="A11" s="280"/>
      <c r="B11" s="364" t="s">
        <v>576</v>
      </c>
      <c r="C11" s="364">
        <v>1</v>
      </c>
      <c r="D11" s="365">
        <v>15</v>
      </c>
      <c r="E11" s="71">
        <v>15</v>
      </c>
      <c r="F11" s="72"/>
      <c r="G11" s="252"/>
    </row>
    <row r="12" spans="1:65" ht="15.75" thickTop="1" x14ac:dyDescent="0.25">
      <c r="A12" s="206"/>
      <c r="B12" s="148"/>
      <c r="C12" s="148"/>
      <c r="D12" s="329" t="s">
        <v>512</v>
      </c>
      <c r="E12" s="329">
        <f>SUM(E4:E11)</f>
        <v>520</v>
      </c>
      <c r="F12" s="148"/>
      <c r="G12" s="177"/>
    </row>
    <row r="13" spans="1:65" x14ac:dyDescent="0.25">
      <c r="A13" s="188" t="s">
        <v>330</v>
      </c>
      <c r="B13" s="189" t="s">
        <v>329</v>
      </c>
      <c r="C13" s="189">
        <v>1</v>
      </c>
      <c r="D13" s="136">
        <v>10</v>
      </c>
      <c r="E13" s="136">
        <v>10</v>
      </c>
      <c r="F13" s="189" t="s">
        <v>80</v>
      </c>
      <c r="G13" s="191" t="s">
        <v>328</v>
      </c>
    </row>
    <row r="14" spans="1:65" x14ac:dyDescent="0.25">
      <c r="A14" s="188" t="s">
        <v>346</v>
      </c>
      <c r="B14" s="189" t="s">
        <v>345</v>
      </c>
      <c r="C14" s="189">
        <v>2</v>
      </c>
      <c r="D14" s="165">
        <v>45</v>
      </c>
      <c r="E14" s="165">
        <f>SUM(C14*D14)</f>
        <v>90</v>
      </c>
      <c r="F14" s="189" t="s">
        <v>327</v>
      </c>
      <c r="G14" s="191" t="s">
        <v>347</v>
      </c>
    </row>
    <row r="15" spans="1:65" x14ac:dyDescent="0.25">
      <c r="A15" s="188" t="s">
        <v>326</v>
      </c>
      <c r="B15" s="189" t="s">
        <v>344</v>
      </c>
      <c r="C15" s="189">
        <v>1</v>
      </c>
      <c r="D15" s="165">
        <v>60</v>
      </c>
      <c r="E15" s="165">
        <v>60</v>
      </c>
      <c r="F15" s="189" t="s">
        <v>325</v>
      </c>
      <c r="G15" s="191" t="s">
        <v>324</v>
      </c>
    </row>
    <row r="16" spans="1:65" ht="15.75" thickBot="1" x14ac:dyDescent="0.3">
      <c r="A16" s="1"/>
      <c r="B16" s="1"/>
      <c r="C16" s="1"/>
      <c r="D16" s="147" t="s">
        <v>315</v>
      </c>
      <c r="E16" s="147">
        <f>SUM(E12:E15)</f>
        <v>680</v>
      </c>
      <c r="F16" s="1"/>
      <c r="G16" s="5"/>
    </row>
    <row r="17" spans="1:7" x14ac:dyDescent="0.25">
      <c r="A17" s="1"/>
      <c r="B17" s="1"/>
      <c r="C17" s="1"/>
      <c r="D17" s="4"/>
      <c r="E17" s="4"/>
      <c r="F17" s="1"/>
      <c r="G17" s="5"/>
    </row>
    <row r="18" spans="1:7" x14ac:dyDescent="0.25">
      <c r="B18" s="1"/>
      <c r="C18" s="1"/>
      <c r="D18" s="4"/>
      <c r="E18" s="4"/>
      <c r="F18" s="1"/>
      <c r="G18" s="5"/>
    </row>
    <row r="19" spans="1:7" x14ac:dyDescent="0.25">
      <c r="B19" s="1"/>
      <c r="C19" s="1"/>
      <c r="D19" s="4"/>
      <c r="E19" s="4"/>
      <c r="F19" s="1"/>
      <c r="G19" s="5"/>
    </row>
    <row r="20" spans="1:7" x14ac:dyDescent="0.25">
      <c r="B20" s="1"/>
      <c r="C20" s="1"/>
      <c r="D20" s="4"/>
      <c r="E20" s="4"/>
      <c r="F20" s="1"/>
      <c r="G20" s="5"/>
    </row>
    <row r="21" spans="1:7" x14ac:dyDescent="0.25">
      <c r="A21" s="1"/>
      <c r="B21" s="1"/>
      <c r="C21" s="1"/>
      <c r="D21" s="1"/>
      <c r="E21" s="1"/>
      <c r="F21" s="1"/>
      <c r="G21" s="5"/>
    </row>
    <row r="22" spans="1:7" x14ac:dyDescent="0.25">
      <c r="A22" s="1"/>
      <c r="B22" s="1"/>
      <c r="C22" s="1"/>
      <c r="D22" s="1"/>
      <c r="E22" s="1"/>
      <c r="F22" s="1"/>
      <c r="G22" s="5"/>
    </row>
    <row r="23" spans="1:7" x14ac:dyDescent="0.25">
      <c r="A23" s="1"/>
      <c r="B23" s="1"/>
      <c r="C23" s="1"/>
      <c r="D23" s="1"/>
      <c r="E23" s="1"/>
      <c r="F23" s="1"/>
      <c r="G23" s="5"/>
    </row>
    <row r="24" spans="1:7" x14ac:dyDescent="0.25">
      <c r="A24" s="1"/>
      <c r="B24" s="1"/>
      <c r="C24" s="1"/>
      <c r="D24" s="1"/>
      <c r="E24" s="1"/>
      <c r="F24" s="1"/>
      <c r="G24" s="5"/>
    </row>
    <row r="25" spans="1:7" x14ac:dyDescent="0.25">
      <c r="A25" s="1"/>
      <c r="B25" s="1"/>
      <c r="C25" s="1"/>
      <c r="D25" s="1"/>
      <c r="E25" s="1"/>
      <c r="F25" s="1"/>
      <c r="G25" s="5"/>
    </row>
    <row r="26" spans="1:7" x14ac:dyDescent="0.25">
      <c r="A26" s="1"/>
      <c r="B26" s="1"/>
      <c r="C26" s="1"/>
      <c r="D26" s="1"/>
      <c r="E26" s="1"/>
      <c r="F26" s="1"/>
      <c r="G26" s="5"/>
    </row>
    <row r="27" spans="1:7" x14ac:dyDescent="0.25">
      <c r="A27" s="1"/>
      <c r="B27" s="1"/>
      <c r="C27" s="1"/>
      <c r="D27" s="1"/>
      <c r="E27" s="1"/>
      <c r="F27" s="1"/>
      <c r="G27" s="5"/>
    </row>
    <row r="28" spans="1:7" x14ac:dyDescent="0.25">
      <c r="G28" s="6"/>
    </row>
    <row r="29" spans="1:7" x14ac:dyDescent="0.25">
      <c r="G29" s="6"/>
    </row>
    <row r="30" spans="1:7" x14ac:dyDescent="0.25">
      <c r="G30" s="6"/>
    </row>
    <row r="31" spans="1:7" x14ac:dyDescent="0.25">
      <c r="G31" s="6"/>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G7"/>
  <sheetViews>
    <sheetView topLeftCell="A9" zoomScale="150" zoomScaleNormal="150" zoomScalePageLayoutView="150" workbookViewId="0">
      <selection activeCell="F10" sqref="F10"/>
    </sheetView>
  </sheetViews>
  <sheetFormatPr defaultColWidth="17.140625" defaultRowHeight="12.75" customHeight="1" x14ac:dyDescent="0.25"/>
  <cols>
    <col min="1" max="1" width="34.42578125" style="10" bestFit="1" customWidth="1"/>
    <col min="2" max="2" width="34.7109375" style="10" bestFit="1" customWidth="1"/>
    <col min="3" max="4" width="17.140625" style="10" customWidth="1"/>
    <col min="5" max="5" width="12.42578125" style="10" bestFit="1" customWidth="1"/>
    <col min="6" max="6" width="24.85546875" style="10" bestFit="1" customWidth="1"/>
    <col min="7" max="7" width="115.140625" style="10" bestFit="1" customWidth="1"/>
    <col min="8" max="20" width="17.140625" style="10" customWidth="1"/>
    <col min="21" max="16384" width="17.140625" style="10"/>
  </cols>
  <sheetData>
    <row r="1" spans="1:7" ht="26.25" x14ac:dyDescent="0.4">
      <c r="A1" s="3" t="s">
        <v>323</v>
      </c>
    </row>
    <row r="2" spans="1:7" ht="12.75" customHeight="1" x14ac:dyDescent="0.2">
      <c r="A2" s="14"/>
      <c r="B2" s="14"/>
      <c r="C2" s="14"/>
      <c r="D2" s="14"/>
      <c r="E2" s="14"/>
      <c r="F2" s="14"/>
    </row>
    <row r="3" spans="1:7" ht="15" x14ac:dyDescent="0.25">
      <c r="A3" s="2" t="s">
        <v>535</v>
      </c>
      <c r="B3" s="12" t="s">
        <v>4</v>
      </c>
      <c r="C3" s="12" t="s">
        <v>0</v>
      </c>
      <c r="D3" s="12" t="s">
        <v>7</v>
      </c>
      <c r="E3" s="46" t="s">
        <v>513</v>
      </c>
      <c r="F3" s="11" t="s">
        <v>1</v>
      </c>
      <c r="G3" s="13" t="s">
        <v>2</v>
      </c>
    </row>
    <row r="4" spans="1:7" ht="15" x14ac:dyDescent="0.25">
      <c r="A4" s="192" t="s">
        <v>496</v>
      </c>
      <c r="B4" s="193" t="s">
        <v>39</v>
      </c>
      <c r="C4" s="193">
        <v>150</v>
      </c>
      <c r="D4" s="193">
        <v>0.11</v>
      </c>
      <c r="E4" s="194">
        <v>11</v>
      </c>
      <c r="F4" s="189" t="s">
        <v>518</v>
      </c>
      <c r="G4" s="195" t="s">
        <v>497</v>
      </c>
    </row>
    <row r="5" spans="1:7" ht="15" x14ac:dyDescent="0.25">
      <c r="A5" s="192" t="s">
        <v>131</v>
      </c>
      <c r="B5" s="164" t="s">
        <v>495</v>
      </c>
      <c r="C5" s="193">
        <v>2</v>
      </c>
      <c r="D5" s="193">
        <v>12</v>
      </c>
      <c r="E5" s="194">
        <v>24</v>
      </c>
      <c r="F5" s="189" t="s">
        <v>170</v>
      </c>
      <c r="G5" s="196" t="s">
        <v>498</v>
      </c>
    </row>
    <row r="6" spans="1:7" ht="15" x14ac:dyDescent="0.25">
      <c r="A6" s="168" t="s">
        <v>536</v>
      </c>
      <c r="B6" s="193" t="s">
        <v>38</v>
      </c>
      <c r="C6" s="193">
        <v>3</v>
      </c>
      <c r="D6" s="197">
        <v>1</v>
      </c>
      <c r="E6" s="194">
        <v>3</v>
      </c>
      <c r="F6" s="189" t="s">
        <v>519</v>
      </c>
      <c r="G6" s="195" t="s">
        <v>499</v>
      </c>
    </row>
    <row r="7" spans="1:7" ht="12.75" customHeight="1" thickBot="1" x14ac:dyDescent="0.3">
      <c r="D7" s="147" t="s">
        <v>315</v>
      </c>
      <c r="E7" s="147">
        <f>SUM(E4:E6)</f>
        <v>38</v>
      </c>
    </row>
  </sheetData>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6"/>
  <sheetViews>
    <sheetView topLeftCell="C1" zoomScale="125" zoomScaleNormal="125" zoomScalePageLayoutView="125" workbookViewId="0">
      <selection activeCell="C30" sqref="C30"/>
    </sheetView>
  </sheetViews>
  <sheetFormatPr defaultColWidth="8.85546875" defaultRowHeight="15" x14ac:dyDescent="0.25"/>
  <cols>
    <col min="1" max="1" width="61.42578125" bestFit="1" customWidth="1"/>
    <col min="2" max="2" width="48.140625" bestFit="1" customWidth="1"/>
    <col min="3" max="3" width="10.28515625" bestFit="1" customWidth="1"/>
    <col min="4" max="4" width="22.7109375" bestFit="1" customWidth="1"/>
    <col min="5" max="5" width="12.42578125" bestFit="1" customWidth="1"/>
    <col min="6" max="6" width="32.7109375" bestFit="1" customWidth="1"/>
    <col min="7" max="7" width="79.140625" bestFit="1" customWidth="1"/>
    <col min="8" max="8" width="23.140625" bestFit="1" customWidth="1"/>
  </cols>
  <sheetData>
    <row r="1" spans="1:8" ht="26.25" x14ac:dyDescent="0.25">
      <c r="A1" s="159" t="s">
        <v>538</v>
      </c>
    </row>
    <row r="3" spans="1:8" x14ac:dyDescent="0.25">
      <c r="A3" s="2" t="s">
        <v>535</v>
      </c>
      <c r="B3" s="2" t="s">
        <v>4</v>
      </c>
      <c r="C3" s="2" t="s">
        <v>0</v>
      </c>
      <c r="D3" s="2" t="s">
        <v>7</v>
      </c>
      <c r="E3" s="46" t="s">
        <v>513</v>
      </c>
      <c r="F3" s="2" t="s">
        <v>1</v>
      </c>
      <c r="G3" s="2" t="s">
        <v>2</v>
      </c>
    </row>
    <row r="4" spans="1:8" x14ac:dyDescent="0.25">
      <c r="A4" s="164" t="s">
        <v>66</v>
      </c>
      <c r="B4" s="164" t="s">
        <v>65</v>
      </c>
      <c r="C4" s="164">
        <v>1</v>
      </c>
      <c r="D4" s="201">
        <v>2150</v>
      </c>
      <c r="E4" s="165">
        <v>2150</v>
      </c>
      <c r="F4" s="164" t="s">
        <v>541</v>
      </c>
      <c r="G4" s="166" t="s">
        <v>462</v>
      </c>
      <c r="H4" s="99"/>
    </row>
    <row r="5" spans="1:8" x14ac:dyDescent="0.25">
      <c r="A5" s="319" t="s">
        <v>66</v>
      </c>
      <c r="B5" s="319" t="s">
        <v>65</v>
      </c>
      <c r="C5" s="319">
        <v>1</v>
      </c>
      <c r="D5" s="320">
        <v>2150</v>
      </c>
      <c r="E5" s="321">
        <v>2150</v>
      </c>
      <c r="F5" s="319" t="s">
        <v>64</v>
      </c>
      <c r="G5" s="246" t="s">
        <v>462</v>
      </c>
      <c r="H5" s="99"/>
    </row>
    <row r="6" spans="1:8" ht="15.75" thickBot="1" x14ac:dyDescent="0.3">
      <c r="D6" s="248" t="s">
        <v>569</v>
      </c>
      <c r="E6" s="245">
        <v>2150</v>
      </c>
    </row>
    <row r="7" spans="1:8" ht="15.75" thickBot="1" x14ac:dyDescent="0.3">
      <c r="D7" s="326" t="s">
        <v>570</v>
      </c>
      <c r="E7" s="327">
        <v>2150</v>
      </c>
    </row>
    <row r="8" spans="1:8" ht="15.75" thickBot="1" x14ac:dyDescent="0.3">
      <c r="D8" s="78" t="s">
        <v>315</v>
      </c>
      <c r="E8" s="147">
        <f>SUM(E6:E7)</f>
        <v>4300</v>
      </c>
    </row>
    <row r="9" spans="1:8" ht="26.25" x14ac:dyDescent="0.25">
      <c r="A9" s="159" t="s">
        <v>539</v>
      </c>
      <c r="E9" s="20"/>
    </row>
    <row r="10" spans="1:8" x14ac:dyDescent="0.25">
      <c r="A10" s="2" t="s">
        <v>535</v>
      </c>
      <c r="B10" s="2" t="s">
        <v>4</v>
      </c>
      <c r="E10" s="20"/>
    </row>
    <row r="11" spans="1:8" x14ac:dyDescent="0.25">
      <c r="A11" s="322" t="s">
        <v>540</v>
      </c>
      <c r="B11" s="322">
        <v>658.99</v>
      </c>
      <c r="E11" s="20"/>
    </row>
    <row r="12" spans="1:8" x14ac:dyDescent="0.25">
      <c r="E12" s="20"/>
    </row>
    <row r="13" spans="1:8" x14ac:dyDescent="0.25">
      <c r="E13" s="20"/>
    </row>
    <row r="14" spans="1:8" ht="26.25" x14ac:dyDescent="0.25">
      <c r="A14" s="159" t="s">
        <v>520</v>
      </c>
      <c r="E14" s="20"/>
    </row>
    <row r="15" spans="1:8" x14ac:dyDescent="0.25">
      <c r="E15" s="20"/>
    </row>
    <row r="16" spans="1:8" x14ac:dyDescent="0.25">
      <c r="A16" s="2" t="s">
        <v>535</v>
      </c>
      <c r="B16" s="2" t="s">
        <v>4</v>
      </c>
      <c r="C16" s="2" t="s">
        <v>0</v>
      </c>
      <c r="D16" s="2" t="s">
        <v>7</v>
      </c>
      <c r="E16" s="325" t="s">
        <v>513</v>
      </c>
      <c r="F16" s="2" t="s">
        <v>1</v>
      </c>
      <c r="G16" s="2" t="s">
        <v>2</v>
      </c>
    </row>
    <row r="17" spans="1:7" x14ac:dyDescent="0.25">
      <c r="A17" s="188" t="s">
        <v>313</v>
      </c>
      <c r="B17" s="189" t="s">
        <v>550</v>
      </c>
      <c r="C17" s="323">
        <v>10</v>
      </c>
      <c r="D17" s="282">
        <v>75</v>
      </c>
      <c r="E17" s="165">
        <f>SUM(C17*D17)</f>
        <v>750</v>
      </c>
      <c r="F17" s="189" t="s">
        <v>534</v>
      </c>
      <c r="G17" s="324" t="s">
        <v>548</v>
      </c>
    </row>
    <row r="18" spans="1:7" x14ac:dyDescent="0.25">
      <c r="A18" s="15"/>
      <c r="B18" s="50" t="s">
        <v>551</v>
      </c>
      <c r="C18" s="50">
        <v>4</v>
      </c>
      <c r="D18" s="50">
        <v>75</v>
      </c>
      <c r="E18" s="49">
        <f>SUM(C18*D18)</f>
        <v>300</v>
      </c>
      <c r="F18" s="50" t="s">
        <v>534</v>
      </c>
      <c r="G18" s="15" t="s">
        <v>549</v>
      </c>
    </row>
    <row r="19" spans="1:7" x14ac:dyDescent="0.25">
      <c r="A19" s="265" t="s">
        <v>532</v>
      </c>
      <c r="B19" s="261" t="s">
        <v>542</v>
      </c>
      <c r="C19" s="261" t="s">
        <v>299</v>
      </c>
      <c r="D19" s="261" t="s">
        <v>299</v>
      </c>
      <c r="E19" s="145">
        <v>120</v>
      </c>
      <c r="F19" s="261" t="s">
        <v>299</v>
      </c>
      <c r="G19" s="281" t="s">
        <v>533</v>
      </c>
    </row>
    <row r="20" spans="1:7" ht="15.75" thickBot="1" x14ac:dyDescent="0.3">
      <c r="D20" s="78" t="s">
        <v>315</v>
      </c>
      <c r="E20" s="147">
        <f>SUM(E17:E19)</f>
        <v>1170</v>
      </c>
    </row>
    <row r="21" spans="1:7" ht="26.25" x14ac:dyDescent="0.25">
      <c r="A21" s="159" t="s">
        <v>563</v>
      </c>
      <c r="E21" s="20"/>
    </row>
    <row r="22" spans="1:7" x14ac:dyDescent="0.25">
      <c r="A22" s="2" t="s">
        <v>535</v>
      </c>
      <c r="B22" s="2" t="s">
        <v>4</v>
      </c>
      <c r="C22" s="2" t="s">
        <v>0</v>
      </c>
      <c r="D22" s="2" t="s">
        <v>7</v>
      </c>
      <c r="E22" s="325" t="s">
        <v>513</v>
      </c>
      <c r="F22" s="2" t="s">
        <v>1</v>
      </c>
      <c r="G22" s="2" t="s">
        <v>2</v>
      </c>
    </row>
    <row r="23" spans="1:7" x14ac:dyDescent="0.25">
      <c r="A23" s="188" t="s">
        <v>547</v>
      </c>
      <c r="B23" s="261" t="s">
        <v>545</v>
      </c>
      <c r="C23" s="189">
        <v>1</v>
      </c>
      <c r="D23" s="201">
        <v>80</v>
      </c>
      <c r="E23" s="145">
        <v>80</v>
      </c>
      <c r="F23" s="261" t="s">
        <v>541</v>
      </c>
      <c r="G23" s="281" t="s">
        <v>554</v>
      </c>
    </row>
    <row r="24" spans="1:7" x14ac:dyDescent="0.25">
      <c r="A24" s="265" t="s">
        <v>555</v>
      </c>
      <c r="B24" s="261" t="s">
        <v>552</v>
      </c>
      <c r="C24" s="189">
        <v>1</v>
      </c>
      <c r="D24" s="201">
        <v>67.97</v>
      </c>
      <c r="E24" s="145">
        <v>67.97</v>
      </c>
      <c r="F24" s="261" t="s">
        <v>546</v>
      </c>
      <c r="G24" s="281" t="s">
        <v>553</v>
      </c>
    </row>
    <row r="25" spans="1:7" ht="15.75" thickBot="1" x14ac:dyDescent="0.3">
      <c r="D25" s="78" t="s">
        <v>315</v>
      </c>
      <c r="E25" s="147">
        <f>SUM(E23:E24)</f>
        <v>147.97</v>
      </c>
    </row>
    <row r="26" spans="1:7" x14ac:dyDescent="0.25">
      <c r="E26" s="20"/>
    </row>
    <row r="27" spans="1:7" x14ac:dyDescent="0.25">
      <c r="E27" s="20"/>
    </row>
    <row r="28" spans="1:7" x14ac:dyDescent="0.25">
      <c r="E28" s="20"/>
    </row>
    <row r="29" spans="1:7" x14ac:dyDescent="0.25">
      <c r="E29" s="20"/>
    </row>
    <row r="30" spans="1:7" x14ac:dyDescent="0.25">
      <c r="C30" s="366"/>
      <c r="E30" s="20"/>
    </row>
    <row r="31" spans="1:7" x14ac:dyDescent="0.25">
      <c r="E31" s="20"/>
    </row>
    <row r="32" spans="1:7" x14ac:dyDescent="0.25">
      <c r="E32" s="20"/>
    </row>
    <row r="33" spans="5:5" x14ac:dyDescent="0.25">
      <c r="E33" s="20"/>
    </row>
    <row r="34" spans="5:5" x14ac:dyDescent="0.25">
      <c r="E34" s="20"/>
    </row>
    <row r="35" spans="5:5" x14ac:dyDescent="0.25">
      <c r="E35" s="20"/>
    </row>
    <row r="36" spans="5:5" x14ac:dyDescent="0.25">
      <c r="E36" s="20"/>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E23"/>
  <sheetViews>
    <sheetView topLeftCell="A7" workbookViewId="0">
      <selection activeCell="D25" sqref="D25"/>
    </sheetView>
  </sheetViews>
  <sheetFormatPr defaultColWidth="8.85546875" defaultRowHeight="15" x14ac:dyDescent="0.25"/>
  <cols>
    <col min="1" max="1" width="47.42578125" bestFit="1" customWidth="1"/>
    <col min="2" max="2" width="25.42578125" bestFit="1" customWidth="1"/>
    <col min="3" max="3" width="63.28515625" bestFit="1" customWidth="1"/>
    <col min="4" max="4" width="53.140625" bestFit="1" customWidth="1"/>
    <col min="5" max="5" width="24.7109375" bestFit="1" customWidth="1"/>
  </cols>
  <sheetData>
    <row r="1" spans="1:5" ht="22.5" x14ac:dyDescent="0.3">
      <c r="A1" s="328" t="s">
        <v>559</v>
      </c>
    </row>
    <row r="2" spans="1:5" ht="27" thickBot="1" x14ac:dyDescent="0.45">
      <c r="A2" s="306"/>
      <c r="B2" s="306" t="s">
        <v>557</v>
      </c>
      <c r="C2" s="306" t="s">
        <v>558</v>
      </c>
      <c r="D2" s="306" t="s">
        <v>560</v>
      </c>
      <c r="E2" s="307" t="s">
        <v>315</v>
      </c>
    </row>
    <row r="3" spans="1:5" ht="24" thickTop="1" x14ac:dyDescent="0.35">
      <c r="A3" s="333" t="s">
        <v>297</v>
      </c>
      <c r="B3" s="334">
        <v>15</v>
      </c>
      <c r="C3" s="330">
        <v>0</v>
      </c>
      <c r="D3" s="335">
        <v>0</v>
      </c>
      <c r="E3" s="336">
        <f>SUM(B3:D3)</f>
        <v>15</v>
      </c>
    </row>
    <row r="4" spans="1:5" ht="23.25" x14ac:dyDescent="0.35">
      <c r="A4" s="337" t="s">
        <v>521</v>
      </c>
      <c r="B4" s="338">
        <v>3299.17</v>
      </c>
      <c r="C4" s="331">
        <v>0</v>
      </c>
      <c r="D4" s="339">
        <v>0</v>
      </c>
      <c r="E4" s="340">
        <f t="shared" ref="E4:E18" si="0">SUM(B4:D4)</f>
        <v>3299.17</v>
      </c>
    </row>
    <row r="5" spans="1:5" ht="23.25" x14ac:dyDescent="0.35">
      <c r="A5" s="337" t="s">
        <v>522</v>
      </c>
      <c r="B5" s="338">
        <v>900.39</v>
      </c>
      <c r="C5" s="331">
        <v>170.9</v>
      </c>
      <c r="D5" s="339">
        <v>0</v>
      </c>
      <c r="E5" s="340">
        <f t="shared" si="0"/>
        <v>1071.29</v>
      </c>
    </row>
    <row r="6" spans="1:5" ht="23.25" x14ac:dyDescent="0.35">
      <c r="A6" s="337" t="s">
        <v>523</v>
      </c>
      <c r="B6" s="338">
        <v>458.71</v>
      </c>
      <c r="C6" s="331">
        <v>10050</v>
      </c>
      <c r="D6" s="339">
        <v>0</v>
      </c>
      <c r="E6" s="340">
        <f t="shared" si="0"/>
        <v>10508.71</v>
      </c>
    </row>
    <row r="7" spans="1:5" ht="23.25" x14ac:dyDescent="0.35">
      <c r="A7" s="337" t="s">
        <v>524</v>
      </c>
      <c r="B7" s="338">
        <v>450</v>
      </c>
      <c r="C7" s="331">
        <v>0</v>
      </c>
      <c r="D7" s="339">
        <v>0</v>
      </c>
      <c r="E7" s="340">
        <f t="shared" si="0"/>
        <v>450</v>
      </c>
    </row>
    <row r="8" spans="1:5" ht="23.25" x14ac:dyDescent="0.35">
      <c r="A8" s="341" t="s">
        <v>525</v>
      </c>
      <c r="B8" s="332">
        <v>0</v>
      </c>
      <c r="C8" s="332">
        <v>0</v>
      </c>
      <c r="D8" s="332" t="s">
        <v>561</v>
      </c>
      <c r="E8" s="340">
        <f t="shared" si="0"/>
        <v>0</v>
      </c>
    </row>
    <row r="9" spans="1:5" ht="23.25" x14ac:dyDescent="0.35">
      <c r="A9" s="337" t="s">
        <v>526</v>
      </c>
      <c r="B9" s="338">
        <v>0</v>
      </c>
      <c r="C9" s="331">
        <v>0</v>
      </c>
      <c r="D9" s="339">
        <v>0</v>
      </c>
      <c r="E9" s="340">
        <f t="shared" si="0"/>
        <v>0</v>
      </c>
    </row>
    <row r="10" spans="1:5" ht="23.25" x14ac:dyDescent="0.35">
      <c r="A10" s="337" t="s">
        <v>527</v>
      </c>
      <c r="B10" s="338">
        <v>209</v>
      </c>
      <c r="C10" s="331">
        <v>0</v>
      </c>
      <c r="D10" s="339">
        <v>0</v>
      </c>
      <c r="E10" s="340">
        <f t="shared" si="0"/>
        <v>209</v>
      </c>
    </row>
    <row r="11" spans="1:5" ht="23.25" x14ac:dyDescent="0.35">
      <c r="A11" s="337" t="s">
        <v>528</v>
      </c>
      <c r="B11" s="338">
        <v>672.75</v>
      </c>
      <c r="C11" s="331">
        <v>0</v>
      </c>
      <c r="D11" s="339">
        <v>0</v>
      </c>
      <c r="E11" s="340">
        <f t="shared" si="0"/>
        <v>672.75</v>
      </c>
    </row>
    <row r="12" spans="1:5" ht="23.25" x14ac:dyDescent="0.35">
      <c r="A12" s="337" t="s">
        <v>529</v>
      </c>
      <c r="B12" s="338">
        <v>120</v>
      </c>
      <c r="C12" s="331">
        <v>106.15</v>
      </c>
      <c r="D12" s="339">
        <v>0</v>
      </c>
      <c r="E12" s="340">
        <f t="shared" si="0"/>
        <v>226.15</v>
      </c>
    </row>
    <row r="13" spans="1:5" ht="23.25" x14ac:dyDescent="0.35">
      <c r="A13" s="337" t="s">
        <v>322</v>
      </c>
      <c r="B13" s="338">
        <v>570</v>
      </c>
      <c r="C13" s="331">
        <v>0</v>
      </c>
      <c r="D13" s="339">
        <v>0</v>
      </c>
      <c r="E13" s="340">
        <f t="shared" si="0"/>
        <v>570</v>
      </c>
    </row>
    <row r="14" spans="1:5" ht="23.25" x14ac:dyDescent="0.35">
      <c r="A14" s="337" t="s">
        <v>530</v>
      </c>
      <c r="B14" s="338">
        <v>38</v>
      </c>
      <c r="C14" s="331">
        <v>0</v>
      </c>
      <c r="D14" s="339">
        <v>0</v>
      </c>
      <c r="E14" s="340">
        <f t="shared" si="0"/>
        <v>38</v>
      </c>
    </row>
    <row r="15" spans="1:5" ht="23.25" x14ac:dyDescent="0.35">
      <c r="A15" s="337" t="s">
        <v>537</v>
      </c>
      <c r="B15" s="342">
        <v>2150</v>
      </c>
      <c r="C15" s="331">
        <v>0</v>
      </c>
      <c r="D15" s="339">
        <v>2150</v>
      </c>
      <c r="E15" s="340">
        <f t="shared" si="0"/>
        <v>4300</v>
      </c>
    </row>
    <row r="16" spans="1:5" ht="23.25" x14ac:dyDescent="0.35">
      <c r="A16" s="337" t="s">
        <v>531</v>
      </c>
      <c r="B16" s="338">
        <v>1170</v>
      </c>
      <c r="C16" s="331">
        <v>0</v>
      </c>
      <c r="D16" s="339">
        <v>0</v>
      </c>
      <c r="E16" s="340">
        <f t="shared" si="0"/>
        <v>1170</v>
      </c>
    </row>
    <row r="17" spans="1:5" ht="24" thickBot="1" x14ac:dyDescent="0.4">
      <c r="A17" s="337" t="s">
        <v>543</v>
      </c>
      <c r="B17" s="338">
        <v>147.97</v>
      </c>
      <c r="C17" s="331">
        <v>0</v>
      </c>
      <c r="D17" s="339">
        <v>0</v>
      </c>
      <c r="E17" s="340">
        <f t="shared" si="0"/>
        <v>147.97</v>
      </c>
    </row>
    <row r="18" spans="1:5" ht="27.75" thickTop="1" thickBot="1" x14ac:dyDescent="0.45">
      <c r="A18" s="343" t="s">
        <v>315</v>
      </c>
      <c r="B18" s="343">
        <f>SUM(B3:B17)</f>
        <v>10200.99</v>
      </c>
      <c r="C18" s="344">
        <f>SUM(C3:C17)</f>
        <v>10327.049999999999</v>
      </c>
      <c r="D18" s="345">
        <v>2150</v>
      </c>
      <c r="E18" s="346">
        <f t="shared" si="0"/>
        <v>22678.04</v>
      </c>
    </row>
    <row r="19" spans="1:5" ht="15.75" thickTop="1" x14ac:dyDescent="0.25"/>
    <row r="21" spans="1:5" ht="21" x14ac:dyDescent="0.35">
      <c r="C21" s="362" t="s">
        <v>572</v>
      </c>
      <c r="D21" s="347">
        <f>SUM(B18)</f>
        <v>10200.99</v>
      </c>
    </row>
    <row r="22" spans="1:5" ht="21" x14ac:dyDescent="0.35">
      <c r="B22" s="305"/>
      <c r="C22" s="363" t="s">
        <v>573</v>
      </c>
      <c r="D22" s="348">
        <v>2150</v>
      </c>
    </row>
    <row r="23" spans="1:5" ht="21" x14ac:dyDescent="0.35">
      <c r="C23" s="363" t="s">
        <v>574</v>
      </c>
      <c r="D23" s="348">
        <f>SUM(D21-D22)</f>
        <v>8050.99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President</vt:lpstr>
      <vt:lpstr>SVP</vt:lpstr>
      <vt:lpstr>SVP 2</vt:lpstr>
      <vt:lpstr>MVP</vt:lpstr>
      <vt:lpstr>FVP</vt:lpstr>
      <vt:lpstr>FVP 2</vt:lpstr>
      <vt:lpstr>FiVP</vt:lpstr>
      <vt:lpstr>PP</vt:lpstr>
      <vt:lpstr>Pledge Retreat</vt:lpstr>
      <vt:lpstr>RecSec</vt:lpstr>
      <vt:lpstr>CorrSec</vt:lpstr>
      <vt:lpstr>PressSec</vt:lpstr>
      <vt:lpstr>AlumniSec</vt:lpstr>
      <vt:lpstr>Historians</vt:lpstr>
      <vt:lpstr>SAAs</vt:lpstr>
      <vt:lpstr>LDF|D4K|OPEX|LIABILITES</vt:lpstr>
      <vt:lpstr>TOTALS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2012-09-02T10:31:19Z</dcterms:created>
  <dcterms:modified xsi:type="dcterms:W3CDTF">2013-01-06T21:15:20Z</dcterms:modified>
</cp:coreProperties>
</file>