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Raymond\Documents\"/>
    </mc:Choice>
  </mc:AlternateContent>
  <bookViews>
    <workbookView xWindow="0" yWindow="0" windowWidth="16815" windowHeight="7755" activeTab="2"/>
  </bookViews>
  <sheets>
    <sheet name="Overview" sheetId="1" r:id="rId1"/>
    <sheet name="Revenue" sheetId="2" r:id="rId2"/>
    <sheet name="Expense" sheetId="3" r:id="rId3"/>
    <sheet name="National Dues" sheetId="4" r:id="rId4"/>
    <sheet name="Fundraiser Records" sheetId="5" r:id="rId5"/>
    <sheet name="Excomm Report 11.01.13" sheetId="6" r:id="rId6"/>
  </sheets>
  <calcPr calcId="152511"/>
  <customWorkbookViews>
    <customWorkbookView name="Olivia Pardo - Personal View" guid="{101B5559-F345-4C48-A9FE-ED932A6CA801}" mergeInterval="0" personalView="1" maximized="1" xWindow="1" yWindow="1" windowWidth="1362" windowHeight="538" activeSheetId="3"/>
    <customWorkbookView name="Holly - Personal View" guid="{E27575D0-5305-486B-BCC6-2179EB5D20A9}" mergeInterval="0" personalView="1" maximized="1" xWindow="-8" yWindow="-8" windowWidth="1382" windowHeight="744" activeSheetId="3"/>
    <customWorkbookView name="Raymond - Personal View" guid="{E171C5B2-AA3F-4809-9E3F-38A388560A42}" mergeInterval="0" personalView="1" maximized="1" xWindow="-8" yWindow="-8" windowWidth="1382" windowHeight="744" activeSheetId="6"/>
  </customWorkbookViews>
</workbook>
</file>

<file path=xl/calcChain.xml><?xml version="1.0" encoding="utf-8"?>
<calcChain xmlns="http://schemas.openxmlformats.org/spreadsheetml/2006/main">
  <c r="D7" i="1" l="1"/>
  <c r="D9" i="1" s="1"/>
  <c r="D15" i="1" s="1"/>
  <c r="D17" i="1" s="1"/>
  <c r="D6" i="1"/>
  <c r="D19" i="6"/>
  <c r="D13" i="6"/>
  <c r="D18" i="6"/>
  <c r="D12" i="1"/>
  <c r="F13" i="6"/>
  <c r="F8" i="6"/>
  <c r="F7" i="6"/>
  <c r="F6" i="6"/>
  <c r="D11" i="1"/>
  <c r="C11" i="1"/>
  <c r="D36" i="3"/>
  <c r="D8" i="1"/>
  <c r="H11" i="2"/>
  <c r="C6" i="1"/>
  <c r="C7" i="1"/>
  <c r="D16" i="3"/>
  <c r="D9" i="3"/>
  <c r="D4" i="3"/>
  <c r="D40" i="3"/>
  <c r="D47" i="3"/>
  <c r="D74" i="3"/>
  <c r="H6" i="2"/>
  <c r="H4" i="2"/>
  <c r="H5" i="2"/>
  <c r="H3" i="2"/>
  <c r="H8" i="2"/>
  <c r="F9" i="6"/>
  <c r="F10" i="6"/>
  <c r="F11" i="6" s="1"/>
  <c r="F12" i="6" s="1"/>
  <c r="F14" i="6" s="1"/>
  <c r="F15" i="6" s="1"/>
  <c r="F16" i="6" s="1"/>
  <c r="F17" i="6" s="1"/>
  <c r="F18" i="6" s="1"/>
  <c r="F19" i="6" s="1"/>
  <c r="F20" i="6" s="1"/>
  <c r="F21" i="6" s="1"/>
  <c r="F22" i="6" s="1"/>
  <c r="E24" i="6"/>
  <c r="E23" i="6"/>
  <c r="D71" i="3"/>
  <c r="D67" i="3"/>
  <c r="C71" i="3"/>
  <c r="C9" i="3"/>
  <c r="F23" i="6" l="1"/>
  <c r="F24" i="6" s="1"/>
  <c r="F25" i="6" s="1"/>
  <c r="D27" i="3"/>
  <c r="C27" i="3"/>
  <c r="C40" i="3" l="1"/>
  <c r="C55" i="3"/>
  <c r="D19" i="3" l="1"/>
  <c r="D35" i="3"/>
  <c r="D51" i="3"/>
  <c r="D55" i="3"/>
  <c r="D58" i="3"/>
  <c r="D61" i="3"/>
  <c r="C67" i="3"/>
  <c r="C58" i="3"/>
  <c r="C51" i="3"/>
  <c r="C47" i="3"/>
  <c r="C35" i="3"/>
  <c r="C36" i="3"/>
  <c r="C19" i="3"/>
  <c r="C4" i="3"/>
  <c r="C16" i="3"/>
  <c r="H12" i="2" l="1"/>
  <c r="E11" i="2"/>
  <c r="E12" i="2" s="1"/>
  <c r="C8" i="1" s="1"/>
  <c r="D16" i="5"/>
  <c r="C16" i="5"/>
  <c r="E16" i="5" s="1"/>
  <c r="B16" i="5"/>
  <c r="H9" i="2"/>
  <c r="D3" i="4"/>
  <c r="C73" i="3" s="1"/>
  <c r="D2" i="4"/>
  <c r="C72" i="3" s="1"/>
  <c r="C61" i="3"/>
  <c r="E8" i="2"/>
  <c r="E9" i="2" s="1"/>
  <c r="E4" i="2"/>
  <c r="E5" i="2"/>
  <c r="E3" i="2"/>
  <c r="D76" i="3" l="1"/>
  <c r="D13" i="1" s="1"/>
  <c r="D16" i="1" s="1"/>
  <c r="H14" i="2"/>
  <c r="E6" i="2"/>
  <c r="C9" i="1" s="1"/>
  <c r="C15" i="1" s="1"/>
  <c r="C74" i="3"/>
  <c r="C76" i="3" s="1"/>
  <c r="E2" i="4"/>
  <c r="C12" i="1" l="1"/>
  <c r="E14" i="2"/>
  <c r="C13" i="1" l="1"/>
  <c r="C16" i="1" s="1"/>
  <c r="C17" i="1" s="1"/>
</calcChain>
</file>

<file path=xl/sharedStrings.xml><?xml version="1.0" encoding="utf-8"?>
<sst xmlns="http://schemas.openxmlformats.org/spreadsheetml/2006/main" count="197" uniqueCount="135">
  <si>
    <t>Category</t>
  </si>
  <si>
    <t>Good Standing</t>
  </si>
  <si>
    <t>Bad Standing</t>
  </si>
  <si>
    <t>Associates</t>
  </si>
  <si>
    <t>Counts</t>
  </si>
  <si>
    <t>Total</t>
  </si>
  <si>
    <t>Subtotal</t>
  </si>
  <si>
    <t>Initiation</t>
  </si>
  <si>
    <t>Revenue</t>
  </si>
  <si>
    <t>Amount</t>
  </si>
  <si>
    <t>President</t>
  </si>
  <si>
    <t>Service VP</t>
  </si>
  <si>
    <t>Fellowship VP</t>
  </si>
  <si>
    <t>Banquet</t>
  </si>
  <si>
    <t>Membership VP</t>
  </si>
  <si>
    <t>Pledge Parents</t>
  </si>
  <si>
    <t>Rush Items</t>
  </si>
  <si>
    <t>Campout</t>
  </si>
  <si>
    <t>Finance VP</t>
  </si>
  <si>
    <t>Fundraising Costs</t>
  </si>
  <si>
    <t>Administrative VP</t>
  </si>
  <si>
    <t>Historian</t>
  </si>
  <si>
    <t>Interchapter Chair</t>
  </si>
  <si>
    <t>Sergeant at Arms</t>
  </si>
  <si>
    <t>CAC</t>
  </si>
  <si>
    <t>Count</t>
  </si>
  <si>
    <t>Categories</t>
  </si>
  <si>
    <t>Active Dues</t>
  </si>
  <si>
    <t>Pledge Dues</t>
  </si>
  <si>
    <t>Fundraiser</t>
  </si>
  <si>
    <t>Excomm Expense</t>
  </si>
  <si>
    <t>National Dues</t>
  </si>
  <si>
    <t>Revenue Total</t>
  </si>
  <si>
    <t>Expense Total</t>
  </si>
  <si>
    <t>Venue</t>
  </si>
  <si>
    <t>Food</t>
  </si>
  <si>
    <t>Pledge dues</t>
  </si>
  <si>
    <t>Requested</t>
  </si>
  <si>
    <t>Actual</t>
  </si>
  <si>
    <t>Actives</t>
  </si>
  <si>
    <t>Pledges</t>
  </si>
  <si>
    <t>Active dues</t>
  </si>
  <si>
    <t>Notes</t>
  </si>
  <si>
    <t>Expense</t>
  </si>
  <si>
    <t>Net</t>
  </si>
  <si>
    <t>Projected</t>
  </si>
  <si>
    <t>Estimated</t>
  </si>
  <si>
    <t>Income</t>
  </si>
  <si>
    <t>REVENUE</t>
  </si>
  <si>
    <t>Date</t>
  </si>
  <si>
    <t>Fundraiser Title</t>
  </si>
  <si>
    <t>Note/Suggestions</t>
  </si>
  <si>
    <t>EXPENSES</t>
  </si>
  <si>
    <t>CPR</t>
  </si>
  <si>
    <t>Surplus/Deficit</t>
  </si>
  <si>
    <t>Rush Tanks</t>
  </si>
  <si>
    <t>Flyers</t>
  </si>
  <si>
    <t>Rush Day 3</t>
  </si>
  <si>
    <t>Service Night</t>
  </si>
  <si>
    <t>Rush Day 4</t>
  </si>
  <si>
    <t>Info Night</t>
  </si>
  <si>
    <t>Rush Total:</t>
  </si>
  <si>
    <t>Supplies</t>
  </si>
  <si>
    <t>Campout Total:</t>
  </si>
  <si>
    <t>Fundraisers</t>
  </si>
  <si>
    <t>Gas Reimbursements</t>
  </si>
  <si>
    <t>ALPHA PHI OMEGA - CHI CHAPTER</t>
  </si>
  <si>
    <t>ALPHA KAPPA TERM - BUDGET</t>
  </si>
  <si>
    <t>Brother of the Week</t>
  </si>
  <si>
    <t>Ritual Supplies</t>
  </si>
  <si>
    <t>To fix certain ritual supplies</t>
  </si>
  <si>
    <t>For B.O.T.W. Awards</t>
  </si>
  <si>
    <t>Material for Fellowship Events</t>
  </si>
  <si>
    <t>Secret Brother Revealing</t>
  </si>
  <si>
    <t>Driver Appreciation Program</t>
  </si>
  <si>
    <t>Raffles and Gifts</t>
  </si>
  <si>
    <t>LGN Subsidies</t>
  </si>
  <si>
    <t>No, it does not include shirts</t>
  </si>
  <si>
    <t>Programs</t>
  </si>
  <si>
    <t>Decorations</t>
  </si>
  <si>
    <t>Gag Gifts</t>
  </si>
  <si>
    <t>Venue Subsidies</t>
  </si>
  <si>
    <t>CONSTRUCTED BY FINANCE VP'S - ALEJANDRA CHAVEZ &amp; RAYMOND MAI</t>
  </si>
  <si>
    <t>Miscellaneous</t>
  </si>
  <si>
    <t>Leadership Development Fund</t>
  </si>
  <si>
    <t>Alumni Events</t>
  </si>
  <si>
    <t>Gift for Website</t>
  </si>
  <si>
    <t>Awards</t>
  </si>
  <si>
    <t>Meetings</t>
  </si>
  <si>
    <t>Mascots</t>
  </si>
  <si>
    <t>Chapter Events</t>
  </si>
  <si>
    <t>Family Shirts</t>
  </si>
  <si>
    <t>Banquet, Family, Etc.</t>
  </si>
  <si>
    <t>Miscellaneous Service</t>
  </si>
  <si>
    <t>Diddy Riese Night</t>
  </si>
  <si>
    <t>Golden Eagle Award</t>
  </si>
  <si>
    <t>End of term surplus amount</t>
  </si>
  <si>
    <t>Fundraising Supplies</t>
  </si>
  <si>
    <t>Rush Day 1</t>
  </si>
  <si>
    <t>Alpha Phi Omega - Chi Chapter</t>
  </si>
  <si>
    <t>Alpha Kappa Term - Executive Committee Expense Report</t>
  </si>
  <si>
    <t>Position</t>
  </si>
  <si>
    <t>Line Item</t>
  </si>
  <si>
    <t>Balance</t>
  </si>
  <si>
    <t>Pins</t>
  </si>
  <si>
    <t>Active Bonding Day, Chapter Snow Retreat</t>
  </si>
  <si>
    <t>Two Intramural Team Fees</t>
  </si>
  <si>
    <t>Website Hosting Fees</t>
  </si>
  <si>
    <t>Pledge Bonding Day</t>
  </si>
  <si>
    <t>Cake Pops</t>
  </si>
  <si>
    <t>10.22.2013</t>
  </si>
  <si>
    <t>CPR Venue</t>
  </si>
  <si>
    <t>Pledge Parent</t>
  </si>
  <si>
    <t>Rush: Progressive Dinner</t>
  </si>
  <si>
    <t>Rush: Diddy Riese</t>
  </si>
  <si>
    <t>Fellowship</t>
  </si>
  <si>
    <t>IM Team</t>
  </si>
  <si>
    <t>Campout Venue</t>
  </si>
  <si>
    <t>Rush: Service Night</t>
  </si>
  <si>
    <t>LGN Deposit</t>
  </si>
  <si>
    <t>Campout Supplies</t>
  </si>
  <si>
    <t>Pumpkin Carving</t>
  </si>
  <si>
    <t>Finance</t>
  </si>
  <si>
    <t>To Date Gas Reimbursements</t>
  </si>
  <si>
    <t>Membership</t>
  </si>
  <si>
    <t>To Date Fundraising</t>
  </si>
  <si>
    <t xml:space="preserve">Membership </t>
  </si>
  <si>
    <t>Associate Dues</t>
  </si>
  <si>
    <t>-</t>
  </si>
  <si>
    <t>AK Term Starting Balance</t>
  </si>
  <si>
    <t>Total:</t>
  </si>
  <si>
    <t>June 18, 2013 - October 31, 2013</t>
  </si>
  <si>
    <t>National Dues: Actives</t>
  </si>
  <si>
    <t>National Dues: Pledges</t>
  </si>
  <si>
    <t>Rush Flyers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</si>
</sst>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i/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 val="singleAccounting"/>
      <sz val="11"/>
      <name val="Calibri"/>
      <family val="2"/>
      <scheme val="minor"/>
    </font>
    <font>
      <u val="singleAccounting"/>
      <sz val="12"/>
      <name val="Calibri"/>
      <family val="2"/>
      <scheme val="minor"/>
    </font>
    <font>
      <b/>
      <u val="singleAccounting"/>
      <sz val="12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i/>
      <sz val="14"/>
      <color theme="1"/>
      <name val="Times New Roman"/>
      <family val="1"/>
    </font>
    <font>
      <b/>
      <i/>
      <u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4" fontId="19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6" fontId="0" fillId="2" borderId="4" xfId="0" applyNumberForma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4" fillId="2" borderId="2" xfId="0" applyFont="1" applyFill="1" applyBorder="1"/>
    <xf numFmtId="0" fontId="4" fillId="2" borderId="6" xfId="0" applyFont="1" applyFill="1" applyBorder="1"/>
    <xf numFmtId="0" fontId="4" fillId="2" borderId="4" xfId="0" applyFont="1" applyFill="1" applyBorder="1"/>
    <xf numFmtId="0" fontId="4" fillId="0" borderId="0" xfId="0" applyFont="1"/>
    <xf numFmtId="0" fontId="7" fillId="2" borderId="6" xfId="0" applyFont="1" applyFill="1" applyBorder="1"/>
    <xf numFmtId="0" fontId="9" fillId="2" borderId="4" xfId="0" applyFont="1" applyFill="1" applyBorder="1"/>
    <xf numFmtId="0" fontId="0" fillId="0" borderId="1" xfId="0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8" fontId="4" fillId="2" borderId="4" xfId="0" applyNumberFormat="1" applyFont="1" applyFill="1" applyBorder="1"/>
    <xf numFmtId="8" fontId="5" fillId="2" borderId="4" xfId="0" applyNumberFormat="1" applyFont="1" applyFill="1" applyBorder="1"/>
    <xf numFmtId="8" fontId="4" fillId="2" borderId="6" xfId="0" applyNumberFormat="1" applyFont="1" applyFill="1" applyBorder="1"/>
    <xf numFmtId="8" fontId="3" fillId="2" borderId="6" xfId="0" applyNumberFormat="1" applyFont="1" applyFill="1" applyBorder="1"/>
    <xf numFmtId="0" fontId="6" fillId="0" borderId="0" xfId="0" applyFont="1"/>
    <xf numFmtId="0" fontId="8" fillId="3" borderId="9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8" fontId="5" fillId="2" borderId="6" xfId="0" applyNumberFormat="1" applyFont="1" applyFill="1" applyBorder="1"/>
    <xf numFmtId="0" fontId="0" fillId="0" borderId="0" xfId="0" applyFill="1"/>
    <xf numFmtId="0" fontId="0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2" fillId="0" borderId="3" xfId="0" applyFont="1" applyFill="1" applyBorder="1"/>
    <xf numFmtId="0" fontId="12" fillId="0" borderId="13" xfId="0" applyFont="1" applyFill="1" applyBorder="1"/>
    <xf numFmtId="0" fontId="15" fillId="0" borderId="15" xfId="0" applyFont="1" applyFill="1" applyBorder="1"/>
    <xf numFmtId="0" fontId="12" fillId="0" borderId="16" xfId="0" applyFont="1" applyFill="1" applyBorder="1"/>
    <xf numFmtId="0" fontId="12" fillId="0" borderId="17" xfId="0" applyFont="1" applyFill="1" applyBorder="1"/>
    <xf numFmtId="0" fontId="11" fillId="0" borderId="0" xfId="0" applyFont="1" applyFill="1" applyBorder="1"/>
    <xf numFmtId="0" fontId="11" fillId="0" borderId="14" xfId="0" applyFont="1" applyFill="1" applyBorder="1"/>
    <xf numFmtId="0" fontId="12" fillId="0" borderId="18" xfId="0" applyFont="1" applyFill="1" applyBorder="1"/>
    <xf numFmtId="0" fontId="10" fillId="0" borderId="0" xfId="0" applyFont="1" applyFill="1" applyBorder="1"/>
    <xf numFmtId="0" fontId="10" fillId="0" borderId="14" xfId="0" applyFont="1" applyFill="1" applyBorder="1"/>
    <xf numFmtId="0" fontId="17" fillId="4" borderId="3" xfId="0" applyFont="1" applyFill="1" applyBorder="1"/>
    <xf numFmtId="0" fontId="2" fillId="2" borderId="10" xfId="0" applyFont="1" applyFill="1" applyBorder="1" applyAlignment="1">
      <alignment horizontal="left" vertical="center"/>
    </xf>
    <xf numFmtId="6" fontId="1" fillId="2" borderId="11" xfId="0" applyNumberFormat="1" applyFont="1" applyFill="1" applyBorder="1" applyAlignment="1">
      <alignment horizontal="right" vertical="center"/>
    </xf>
    <xf numFmtId="0" fontId="0" fillId="2" borderId="21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2" fillId="2" borderId="20" xfId="0" applyFont="1" applyFill="1" applyBorder="1" applyAlignment="1">
      <alignment vertical="center"/>
    </xf>
    <xf numFmtId="0" fontId="2" fillId="2" borderId="19" xfId="0" applyFont="1" applyFill="1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44" fontId="0" fillId="0" borderId="0" xfId="0" applyNumberFormat="1" applyAlignment="1">
      <alignment vertical="center"/>
    </xf>
    <xf numFmtId="44" fontId="8" fillId="3" borderId="9" xfId="0" applyNumberFormat="1" applyFont="1" applyFill="1" applyBorder="1" applyAlignment="1">
      <alignment horizontal="center" vertical="center"/>
    </xf>
    <xf numFmtId="44" fontId="0" fillId="0" borderId="0" xfId="0" applyNumberFormat="1"/>
    <xf numFmtId="44" fontId="4" fillId="6" borderId="19" xfId="0" applyNumberFormat="1" applyFont="1" applyFill="1" applyBorder="1" applyAlignment="1">
      <alignment horizontal="center" vertical="center"/>
    </xf>
    <xf numFmtId="44" fontId="0" fillId="2" borderId="20" xfId="0" applyNumberFormat="1" applyFill="1" applyBorder="1" applyAlignment="1">
      <alignment vertical="center"/>
    </xf>
    <xf numFmtId="44" fontId="0" fillId="2" borderId="21" xfId="0" applyNumberFormat="1" applyFill="1" applyBorder="1" applyAlignment="1">
      <alignment vertical="center"/>
    </xf>
    <xf numFmtId="44" fontId="1" fillId="2" borderId="19" xfId="0" applyNumberFormat="1" applyFont="1" applyFill="1" applyBorder="1" applyAlignment="1">
      <alignment horizontal="right" vertical="center"/>
    </xf>
    <xf numFmtId="44" fontId="4" fillId="6" borderId="9" xfId="0" applyNumberFormat="1" applyFont="1" applyFill="1" applyBorder="1" applyAlignment="1">
      <alignment horizontal="center" vertical="center"/>
    </xf>
    <xf numFmtId="44" fontId="0" fillId="2" borderId="4" xfId="0" applyNumberFormat="1" applyFill="1" applyBorder="1" applyAlignment="1">
      <alignment vertical="center"/>
    </xf>
    <xf numFmtId="44" fontId="0" fillId="2" borderId="6" xfId="0" applyNumberFormat="1" applyFill="1" applyBorder="1" applyAlignment="1">
      <alignment vertical="center"/>
    </xf>
    <xf numFmtId="44" fontId="0" fillId="2" borderId="7" xfId="0" applyNumberFormat="1" applyFill="1" applyBorder="1" applyAlignment="1">
      <alignment vertical="center"/>
    </xf>
    <xf numFmtId="44" fontId="1" fillId="2" borderId="9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44" fontId="0" fillId="0" borderId="25" xfId="0" applyNumberFormat="1" applyBorder="1" applyAlignment="1">
      <alignment vertical="center"/>
    </xf>
    <xf numFmtId="44" fontId="0" fillId="4" borderId="25" xfId="0" applyNumberFormat="1" applyFill="1" applyBorder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0" fillId="2" borderId="7" xfId="1" applyNumberFormat="1" applyFont="1" applyFill="1" applyBorder="1" applyAlignment="1">
      <alignment vertical="center"/>
    </xf>
    <xf numFmtId="0" fontId="22" fillId="4" borderId="0" xfId="0" applyFont="1" applyFill="1" applyBorder="1"/>
    <xf numFmtId="44" fontId="11" fillId="0" borderId="4" xfId="1" applyNumberFormat="1" applyFont="1" applyFill="1" applyBorder="1"/>
    <xf numFmtId="44" fontId="11" fillId="0" borderId="0" xfId="1" applyNumberFormat="1" applyFont="1" applyFill="1"/>
    <xf numFmtId="44" fontId="16" fillId="0" borderId="23" xfId="1" applyNumberFormat="1" applyFont="1" applyFill="1" applyBorder="1"/>
    <xf numFmtId="44" fontId="16" fillId="0" borderId="14" xfId="1" applyNumberFormat="1" applyFont="1" applyFill="1" applyBorder="1"/>
    <xf numFmtId="44" fontId="12" fillId="0" borderId="4" xfId="1" applyNumberFormat="1" applyFont="1" applyFill="1" applyBorder="1"/>
    <xf numFmtId="44" fontId="0" fillId="0" borderId="0" xfId="1" applyNumberFormat="1" applyFont="1" applyFill="1"/>
    <xf numFmtId="44" fontId="10" fillId="0" borderId="4" xfId="1" applyNumberFormat="1" applyFont="1" applyFill="1" applyBorder="1"/>
    <xf numFmtId="44" fontId="10" fillId="0" borderId="0" xfId="1" applyNumberFormat="1" applyFont="1" applyFill="1"/>
    <xf numFmtId="44" fontId="14" fillId="0" borderId="23" xfId="1" applyNumberFormat="1" applyFont="1" applyFill="1" applyBorder="1"/>
    <xf numFmtId="44" fontId="14" fillId="0" borderId="14" xfId="1" applyNumberFormat="1" applyFont="1" applyFill="1" applyBorder="1"/>
    <xf numFmtId="44" fontId="12" fillId="0" borderId="4" xfId="0" applyNumberFormat="1" applyFont="1" applyFill="1" applyBorder="1"/>
    <xf numFmtId="44" fontId="0" fillId="0" borderId="0" xfId="0" applyNumberFormat="1" applyFill="1"/>
    <xf numFmtId="44" fontId="23" fillId="4" borderId="20" xfId="1" applyNumberFormat="1" applyFont="1" applyFill="1" applyBorder="1"/>
    <xf numFmtId="44" fontId="24" fillId="4" borderId="22" xfId="1" applyNumberFormat="1" applyFont="1" applyFill="1" applyBorder="1"/>
    <xf numFmtId="44" fontId="4" fillId="2" borderId="4" xfId="1" applyFont="1" applyFill="1" applyBorder="1"/>
    <xf numFmtId="44" fontId="4" fillId="2" borderId="6" xfId="1" applyFont="1" applyFill="1" applyBorder="1"/>
    <xf numFmtId="44" fontId="18" fillId="2" borderId="4" xfId="1" applyFont="1" applyFill="1" applyBorder="1"/>
    <xf numFmtId="0" fontId="25" fillId="2" borderId="4" xfId="0" applyFont="1" applyFill="1" applyBorder="1"/>
    <xf numFmtId="44" fontId="26" fillId="2" borderId="4" xfId="1" applyFont="1" applyFill="1" applyBorder="1"/>
    <xf numFmtId="0" fontId="27" fillId="2" borderId="4" xfId="0" applyFont="1" applyFill="1" applyBorder="1"/>
    <xf numFmtId="0" fontId="28" fillId="2" borderId="4" xfId="0" applyFont="1" applyFill="1" applyBorder="1"/>
    <xf numFmtId="0" fontId="29" fillId="2" borderId="6" xfId="0" applyFont="1" applyFill="1" applyBorder="1"/>
    <xf numFmtId="44" fontId="14" fillId="2" borderId="4" xfId="1" applyFont="1" applyFill="1" applyBorder="1"/>
    <xf numFmtId="0" fontId="28" fillId="2" borderId="8" xfId="0" applyFont="1" applyFill="1" applyBorder="1"/>
    <xf numFmtId="44" fontId="14" fillId="0" borderId="6" xfId="1" applyNumberFormat="1" applyFont="1" applyFill="1" applyBorder="1"/>
    <xf numFmtId="0" fontId="28" fillId="2" borderId="7" xfId="0" applyFont="1" applyFill="1" applyBorder="1"/>
    <xf numFmtId="44" fontId="14" fillId="2" borderId="7" xfId="1" applyFont="1" applyFill="1" applyBorder="1"/>
    <xf numFmtId="44" fontId="4" fillId="2" borderId="0" xfId="1" applyFont="1" applyFill="1" applyBorder="1"/>
    <xf numFmtId="44" fontId="4" fillId="2" borderId="7" xfId="1" applyFont="1" applyFill="1" applyBorder="1"/>
    <xf numFmtId="0" fontId="28" fillId="2" borderId="6" xfId="0" applyFont="1" applyFill="1" applyBorder="1"/>
    <xf numFmtId="44" fontId="14" fillId="2" borderId="6" xfId="1" applyFont="1" applyFill="1" applyBorder="1"/>
    <xf numFmtId="44" fontId="4" fillId="2" borderId="8" xfId="1" applyFont="1" applyFill="1" applyBorder="1"/>
    <xf numFmtId="0" fontId="30" fillId="2" borderId="12" xfId="0" applyFont="1" applyFill="1" applyBorder="1"/>
    <xf numFmtId="0" fontId="30" fillId="2" borderId="7" xfId="0" applyFont="1" applyFill="1" applyBorder="1"/>
    <xf numFmtId="0" fontId="30" fillId="2" borderId="3" xfId="0" applyFont="1" applyFill="1" applyBorder="1"/>
    <xf numFmtId="0" fontId="30" fillId="2" borderId="8" xfId="0" applyFont="1" applyFill="1" applyBorder="1"/>
    <xf numFmtId="0" fontId="30" fillId="0" borderId="4" xfId="0" applyFont="1" applyBorder="1"/>
    <xf numFmtId="0" fontId="31" fillId="0" borderId="2" xfId="0" applyFont="1" applyFill="1" applyBorder="1" applyAlignment="1">
      <alignment horizontal="center"/>
    </xf>
    <xf numFmtId="0" fontId="32" fillId="0" borderId="0" xfId="0" applyFont="1" applyFill="1" applyAlignment="1">
      <alignment horizontal="center"/>
    </xf>
    <xf numFmtId="0" fontId="30" fillId="2" borderId="5" xfId="0" applyFont="1" applyFill="1" applyBorder="1"/>
    <xf numFmtId="0" fontId="4" fillId="2" borderId="7" xfId="0" applyFont="1" applyFill="1" applyBorder="1"/>
    <xf numFmtId="44" fontId="4" fillId="2" borderId="4" xfId="1" applyFont="1" applyFill="1" applyBorder="1" applyAlignment="1">
      <alignment horizontal="center"/>
    </xf>
    <xf numFmtId="44" fontId="18" fillId="2" borderId="4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44" fontId="0" fillId="0" borderId="7" xfId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3" fillId="7" borderId="11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6" fontId="1" fillId="0" borderId="12" xfId="0" applyNumberFormat="1" applyFont="1" applyFill="1" applyBorder="1" applyAlignment="1">
      <alignment horizontal="center" vertical="center"/>
    </xf>
    <xf numFmtId="6" fontId="1" fillId="0" borderId="8" xfId="0" applyNumberFormat="1" applyFon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44" fontId="0" fillId="0" borderId="7" xfId="1" applyFont="1" applyFill="1" applyBorder="1" applyAlignment="1">
      <alignment horizontal="center"/>
    </xf>
    <xf numFmtId="0" fontId="34" fillId="8" borderId="1" xfId="0" applyFont="1" applyFill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35" fillId="4" borderId="1" xfId="0" applyFont="1" applyFill="1" applyBorder="1" applyAlignment="1">
      <alignment horizontal="center"/>
    </xf>
    <xf numFmtId="44" fontId="36" fillId="4" borderId="1" xfId="1" applyFont="1" applyFill="1" applyBorder="1" applyAlignment="1">
      <alignment horizontal="right"/>
    </xf>
    <xf numFmtId="44" fontId="26" fillId="4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Projected Revenue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Overview!$C$5</c:f>
              <c:strCache>
                <c:ptCount val="1"/>
                <c:pt idx="0">
                  <c:v>Projected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Overview!$B$6:$B$8</c:f>
              <c:strCache>
                <c:ptCount val="3"/>
                <c:pt idx="0">
                  <c:v>Active Dues</c:v>
                </c:pt>
                <c:pt idx="1">
                  <c:v>Pledge Dues</c:v>
                </c:pt>
                <c:pt idx="2">
                  <c:v>Fundraisers</c:v>
                </c:pt>
              </c:strCache>
            </c:strRef>
          </c:cat>
          <c:val>
            <c:numRef>
              <c:f>Overview!$C$6:$C$8</c:f>
              <c:numCache>
                <c:formatCode>_("$"* #,##0.00_);_("$"* \(#,##0.00\);_("$"* "-"??_);_(@_)</c:formatCode>
                <c:ptCount val="3"/>
                <c:pt idx="0">
                  <c:v>5640</c:v>
                </c:pt>
                <c:pt idx="1">
                  <c:v>6080</c:v>
                </c:pt>
                <c:pt idx="2">
                  <c:v>2420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Projected</c:v>
          </c:tx>
          <c:invertIfNegative val="0"/>
          <c:cat>
            <c:strRef>
              <c:f>(Revenue!$A$3,Revenue!$A$8,Revenue!$A$11)</c:f>
              <c:strCache>
                <c:ptCount val="3"/>
                <c:pt idx="0">
                  <c:v>Active dues</c:v>
                </c:pt>
                <c:pt idx="1">
                  <c:v>Pledge dues</c:v>
                </c:pt>
                <c:pt idx="2">
                  <c:v>Fundraiser</c:v>
                </c:pt>
              </c:strCache>
            </c:strRef>
          </c:cat>
          <c:val>
            <c:numRef>
              <c:f>(Revenue!$E$6,Revenue!$E$9,Revenue!$E$12)</c:f>
              <c:numCache>
                <c:formatCode>_("$"* #,##0.00_);_("$"* \(#,##0.00\);_("$"* "-"??_);_(@_)</c:formatCode>
                <c:ptCount val="3"/>
                <c:pt idx="0">
                  <c:v>5640</c:v>
                </c:pt>
                <c:pt idx="1">
                  <c:v>6080</c:v>
                </c:pt>
                <c:pt idx="2">
                  <c:v>2420</c:v>
                </c:pt>
              </c:numCache>
            </c:numRef>
          </c:val>
        </c:ser>
        <c:ser>
          <c:idx val="1"/>
          <c:order val="1"/>
          <c:tx>
            <c:v>Actual</c:v>
          </c:tx>
          <c:invertIfNegative val="0"/>
          <c:cat>
            <c:strRef>
              <c:f>(Revenue!$A$3,Revenue!$A$8,Revenue!$A$11)</c:f>
              <c:strCache>
                <c:ptCount val="3"/>
                <c:pt idx="0">
                  <c:v>Active dues</c:v>
                </c:pt>
                <c:pt idx="1">
                  <c:v>Pledge dues</c:v>
                </c:pt>
                <c:pt idx="2">
                  <c:v>Fundraiser</c:v>
                </c:pt>
              </c:strCache>
            </c:strRef>
          </c:cat>
          <c:val>
            <c:numRef>
              <c:f>(Revenue!$H$6,Revenue!$H$9,Revenue!$H$12)</c:f>
              <c:numCache>
                <c:formatCode>_("$"* #,##0.00_);_("$"* \(#,##0.00\);_("$"* "-"??_);_(@_)</c:formatCode>
                <c:ptCount val="3"/>
                <c:pt idx="0">
                  <c:v>5640</c:v>
                </c:pt>
                <c:pt idx="1">
                  <c:v>6080</c:v>
                </c:pt>
                <c:pt idx="2">
                  <c:v>106.99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39936"/>
        <c:axId val="285943296"/>
      </c:barChart>
      <c:catAx>
        <c:axId val="285939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85943296"/>
        <c:crosses val="autoZero"/>
        <c:auto val="1"/>
        <c:lblAlgn val="ctr"/>
        <c:lblOffset val="100"/>
        <c:noMultiLvlLbl val="0"/>
      </c:catAx>
      <c:valAx>
        <c:axId val="285943296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28593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Fundraiser Revenue</a:t>
            </a:r>
          </a:p>
        </c:rich>
      </c:tx>
      <c:layout>
        <c:manualLayout>
          <c:xMode val="edge"/>
          <c:yMode val="edge"/>
          <c:x val="0.36961138873565075"/>
          <c:y val="1.9448949824772285E-2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'Fundraiser Records'!$D$1</c:f>
              <c:strCache>
                <c:ptCount val="1"/>
                <c:pt idx="0">
                  <c:v>Revenue</c:v>
                </c:pt>
              </c:strCache>
            </c:strRef>
          </c:tx>
          <c:cat>
            <c:strRef>
              <c:f>'Fundraiser Records'!$B$2:$B$11</c:f>
              <c:strCache>
                <c:ptCount val="1"/>
                <c:pt idx="0">
                  <c:v>Cake Pops</c:v>
                </c:pt>
              </c:strCache>
            </c:strRef>
          </c:cat>
          <c:val>
            <c:numRef>
              <c:f>'Fundraiser Records'!$D$2:$D$11</c:f>
              <c:numCache>
                <c:formatCode>_("$"* #,##0.00_);_("$"* \(#,##0.00\);_("$"* "-"??_);_(@_)</c:formatCode>
                <c:ptCount val="10"/>
                <c:pt idx="0">
                  <c:v>106.99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4</xdr:row>
      <xdr:rowOff>133351</xdr:rowOff>
    </xdr:from>
    <xdr:to>
      <xdr:col>10</xdr:col>
      <xdr:colOff>304800</xdr:colOff>
      <xdr:row>16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0</xdr:row>
      <xdr:rowOff>133350</xdr:rowOff>
    </xdr:from>
    <xdr:to>
      <xdr:col>16</xdr:col>
      <xdr:colOff>514349</xdr:colOff>
      <xdr:row>10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0</xdr:rowOff>
    </xdr:from>
    <xdr:to>
      <xdr:col>14</xdr:col>
      <xdr:colOff>142875</xdr:colOff>
      <xdr:row>12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>
      <selection activeCell="D8" sqref="D8"/>
    </sheetView>
  </sheetViews>
  <sheetFormatPr defaultRowHeight="15" x14ac:dyDescent="0.25"/>
  <cols>
    <col min="1" max="2" width="20.7109375" style="27" customWidth="1"/>
    <col min="3" max="3" width="13.42578125" style="27" bestFit="1" customWidth="1"/>
    <col min="4" max="4" width="13.7109375" style="27" customWidth="1"/>
    <col min="5" max="16384" width="9.140625" style="27"/>
  </cols>
  <sheetData>
    <row r="1" spans="1:7" x14ac:dyDescent="0.25">
      <c r="A1" s="121" t="s">
        <v>66</v>
      </c>
      <c r="B1" s="121"/>
      <c r="C1" s="121"/>
      <c r="D1" s="121"/>
      <c r="E1" s="121"/>
      <c r="F1" s="121"/>
      <c r="G1" s="121"/>
    </row>
    <row r="2" spans="1:7" x14ac:dyDescent="0.25">
      <c r="A2" s="119" t="s">
        <v>67</v>
      </c>
      <c r="B2" s="119"/>
      <c r="C2" s="119"/>
      <c r="D2" s="119"/>
      <c r="E2" s="119"/>
      <c r="F2" s="119"/>
      <c r="G2" s="119"/>
    </row>
    <row r="3" spans="1:7" x14ac:dyDescent="0.25">
      <c r="A3" s="120" t="s">
        <v>82</v>
      </c>
      <c r="B3" s="120"/>
      <c r="C3" s="120"/>
      <c r="D3" s="120"/>
      <c r="E3" s="120"/>
      <c r="F3" s="120"/>
      <c r="G3" s="120"/>
    </row>
    <row r="5" spans="1:7" x14ac:dyDescent="0.25">
      <c r="A5" s="33" t="s">
        <v>8</v>
      </c>
      <c r="B5" s="34"/>
      <c r="C5" s="108" t="s">
        <v>45</v>
      </c>
      <c r="D5" s="109" t="s">
        <v>38</v>
      </c>
    </row>
    <row r="6" spans="1:7" x14ac:dyDescent="0.25">
      <c r="A6" s="29"/>
      <c r="B6" s="35" t="s">
        <v>27</v>
      </c>
      <c r="C6" s="71">
        <f>Revenue!E6</f>
        <v>5640</v>
      </c>
      <c r="D6" s="72">
        <f>Revenue!H6</f>
        <v>5640</v>
      </c>
    </row>
    <row r="7" spans="1:7" x14ac:dyDescent="0.25">
      <c r="A7" s="29"/>
      <c r="B7" s="35" t="s">
        <v>28</v>
      </c>
      <c r="C7" s="71">
        <f>Revenue!E9</f>
        <v>6080</v>
      </c>
      <c r="D7" s="72">
        <f>Revenue!H9</f>
        <v>6080</v>
      </c>
    </row>
    <row r="8" spans="1:7" x14ac:dyDescent="0.25">
      <c r="A8" s="29"/>
      <c r="B8" s="35" t="s">
        <v>64</v>
      </c>
      <c r="C8" s="71">
        <f>Revenue!E12</f>
        <v>2420</v>
      </c>
      <c r="D8" s="72">
        <f>'Fundraiser Records'!E16</f>
        <v>106.99</v>
      </c>
    </row>
    <row r="9" spans="1:7" ht="16.5" thickBot="1" x14ac:dyDescent="0.3">
      <c r="A9" s="32" t="s">
        <v>5</v>
      </c>
      <c r="B9" s="36"/>
      <c r="C9" s="73">
        <f>SUM(C6:C8)</f>
        <v>14140</v>
      </c>
      <c r="D9" s="74">
        <f>SUM(D6:D8)</f>
        <v>11826.99</v>
      </c>
    </row>
    <row r="10" spans="1:7" ht="15.75" thickTop="1" x14ac:dyDescent="0.25">
      <c r="A10" s="31" t="s">
        <v>43</v>
      </c>
      <c r="B10" s="37"/>
      <c r="C10" s="75"/>
      <c r="D10" s="76"/>
    </row>
    <row r="11" spans="1:7" x14ac:dyDescent="0.25">
      <c r="A11" s="29"/>
      <c r="B11" s="38" t="s">
        <v>30</v>
      </c>
      <c r="C11" s="77">
        <f>Expense!C76-Expense!C74</f>
        <v>9844.39</v>
      </c>
      <c r="D11" s="78">
        <f>Expense!D76-Expense!D74</f>
        <v>2338.2399999999998</v>
      </c>
    </row>
    <row r="12" spans="1:7" x14ac:dyDescent="0.25">
      <c r="A12" s="29"/>
      <c r="B12" s="38" t="s">
        <v>31</v>
      </c>
      <c r="C12" s="77">
        <f>Expense!C74</f>
        <v>4020</v>
      </c>
      <c r="D12" s="78">
        <f>Expense!D74</f>
        <v>4020</v>
      </c>
    </row>
    <row r="13" spans="1:7" ht="16.5" thickBot="1" x14ac:dyDescent="0.3">
      <c r="A13" s="32" t="s">
        <v>5</v>
      </c>
      <c r="B13" s="39"/>
      <c r="C13" s="79">
        <f>SUM(C11:C12)</f>
        <v>13864.39</v>
      </c>
      <c r="D13" s="80">
        <f>SUM(D11:D12)</f>
        <v>6358.24</v>
      </c>
    </row>
    <row r="14" spans="1:7" ht="15.75" thickTop="1" x14ac:dyDescent="0.25">
      <c r="A14" s="30" t="s">
        <v>44</v>
      </c>
      <c r="B14" s="37"/>
      <c r="C14" s="81"/>
      <c r="D14" s="82"/>
    </row>
    <row r="15" spans="1:7" x14ac:dyDescent="0.25">
      <c r="A15" s="29"/>
      <c r="B15" s="35" t="s">
        <v>32</v>
      </c>
      <c r="C15" s="71">
        <f>C9</f>
        <v>14140</v>
      </c>
      <c r="D15" s="72">
        <f>D9</f>
        <v>11826.99</v>
      </c>
    </row>
    <row r="16" spans="1:7" ht="15.75" thickBot="1" x14ac:dyDescent="0.3">
      <c r="A16" s="29"/>
      <c r="B16" s="38" t="s">
        <v>33</v>
      </c>
      <c r="C16" s="77">
        <f>C13</f>
        <v>13864.39</v>
      </c>
      <c r="D16" s="78">
        <f>D13</f>
        <v>6358.24</v>
      </c>
    </row>
    <row r="17" spans="1:4" ht="19.5" thickTop="1" thickBot="1" x14ac:dyDescent="0.45">
      <c r="A17" s="40" t="s">
        <v>5</v>
      </c>
      <c r="B17" s="70" t="s">
        <v>54</v>
      </c>
      <c r="C17" s="83">
        <f>C15-C16</f>
        <v>275.61000000000058</v>
      </c>
      <c r="D17" s="84">
        <f>D15-D16</f>
        <v>5468.75</v>
      </c>
    </row>
    <row r="18" spans="1:4" ht="15.75" thickTop="1" x14ac:dyDescent="0.25">
      <c r="C18" s="29"/>
    </row>
    <row r="21" spans="1:4" x14ac:dyDescent="0.25">
      <c r="C21" s="29"/>
    </row>
    <row r="24" spans="1:4" x14ac:dyDescent="0.25">
      <c r="C24" s="29"/>
    </row>
  </sheetData>
  <customSheetViews>
    <customSheetView guid="{101B5559-F345-4C48-A9FE-ED932A6CA801}">
      <selection activeCell="E13" sqref="E13"/>
      <pageMargins left="0.7" right="0.7" top="0.75" bottom="0.75" header="0.3" footer="0.3"/>
      <pageSetup orientation="portrait" r:id="rId1"/>
    </customSheetView>
    <customSheetView guid="{E27575D0-5305-486B-BCC6-2179EB5D20A9}">
      <selection activeCell="L6" sqref="L6"/>
      <pageMargins left="0.7" right="0.7" top="0.75" bottom="0.75" header="0.3" footer="0.3"/>
      <pageSetup orientation="portrait" r:id="rId2"/>
    </customSheetView>
    <customSheetView guid="{E171C5B2-AA3F-4809-9E3F-38A388560A42}">
      <selection activeCell="C4" sqref="C4"/>
      <pageMargins left="0.7" right="0.7" top="0.75" bottom="0.75" header="0.3" footer="0.3"/>
      <pageSetup orientation="portrait" r:id="rId3"/>
    </customSheetView>
  </customSheetViews>
  <mergeCells count="3">
    <mergeCell ref="A2:G2"/>
    <mergeCell ref="A3:G3"/>
    <mergeCell ref="A1:G1"/>
  </mergeCell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20" zoomScaleNormal="120" workbookViewId="0">
      <selection activeCell="H12" sqref="H12"/>
    </sheetView>
  </sheetViews>
  <sheetFormatPr defaultRowHeight="15" x14ac:dyDescent="0.25"/>
  <cols>
    <col min="1" max="2" width="15.7109375" style="1" customWidth="1"/>
    <col min="3" max="3" width="9.140625" style="1"/>
    <col min="4" max="4" width="9.140625" style="1" customWidth="1"/>
    <col min="5" max="5" width="17.7109375" style="51" customWidth="1"/>
    <col min="6" max="7" width="9.140625" style="1"/>
    <col min="8" max="8" width="17.7109375" style="51" customWidth="1"/>
    <col min="9" max="16384" width="9.140625" style="1"/>
  </cols>
  <sheetData>
    <row r="1" spans="1:8" s="2" customFormat="1" ht="24" customHeight="1" x14ac:dyDescent="0.25">
      <c r="A1" s="50" t="s">
        <v>48</v>
      </c>
      <c r="C1" s="122" t="s">
        <v>46</v>
      </c>
      <c r="D1" s="122"/>
      <c r="E1" s="124"/>
      <c r="F1" s="122" t="s">
        <v>38</v>
      </c>
      <c r="G1" s="122"/>
      <c r="H1" s="123"/>
    </row>
    <row r="2" spans="1:8" ht="15.75" x14ac:dyDescent="0.25">
      <c r="A2" s="125" t="s">
        <v>0</v>
      </c>
      <c r="B2" s="126"/>
      <c r="C2" s="48" t="s">
        <v>9</v>
      </c>
      <c r="D2" s="49" t="s">
        <v>4</v>
      </c>
      <c r="E2" s="54" t="s">
        <v>47</v>
      </c>
      <c r="F2" s="48" t="s">
        <v>9</v>
      </c>
      <c r="G2" s="49" t="s">
        <v>4</v>
      </c>
      <c r="H2" s="58" t="s">
        <v>47</v>
      </c>
    </row>
    <row r="3" spans="1:8" x14ac:dyDescent="0.25">
      <c r="A3" s="3" t="s">
        <v>41</v>
      </c>
      <c r="B3" s="44" t="s">
        <v>1</v>
      </c>
      <c r="C3" s="5">
        <v>75</v>
      </c>
      <c r="D3" s="4">
        <v>72</v>
      </c>
      <c r="E3" s="55">
        <f>C3*D3</f>
        <v>5400</v>
      </c>
      <c r="F3" s="5">
        <v>75</v>
      </c>
      <c r="G3" s="4">
        <v>72</v>
      </c>
      <c r="H3" s="59">
        <f>F3*G3</f>
        <v>5400</v>
      </c>
    </row>
    <row r="4" spans="1:8" x14ac:dyDescent="0.25">
      <c r="A4" s="6"/>
      <c r="B4" s="44" t="s">
        <v>2</v>
      </c>
      <c r="C4" s="5">
        <v>75</v>
      </c>
      <c r="D4" s="4">
        <v>0</v>
      </c>
      <c r="E4" s="55">
        <f t="shared" ref="E4:E5" si="0">C4*D4</f>
        <v>0</v>
      </c>
      <c r="F4" s="5">
        <v>75</v>
      </c>
      <c r="G4" s="4">
        <v>0</v>
      </c>
      <c r="H4" s="59">
        <f t="shared" ref="H4:H5" si="1">F4*G4</f>
        <v>0</v>
      </c>
    </row>
    <row r="5" spans="1:8" x14ac:dyDescent="0.25">
      <c r="A5" s="6"/>
      <c r="B5" s="44" t="s">
        <v>3</v>
      </c>
      <c r="C5" s="5">
        <v>40</v>
      </c>
      <c r="D5" s="4">
        <v>6</v>
      </c>
      <c r="E5" s="55">
        <f t="shared" si="0"/>
        <v>240</v>
      </c>
      <c r="F5" s="5">
        <v>40</v>
      </c>
      <c r="G5" s="4">
        <v>6</v>
      </c>
      <c r="H5" s="59">
        <f t="shared" si="1"/>
        <v>240</v>
      </c>
    </row>
    <row r="6" spans="1:8" x14ac:dyDescent="0.25">
      <c r="A6" s="6"/>
      <c r="B6" s="45" t="s">
        <v>6</v>
      </c>
      <c r="C6" s="7"/>
      <c r="D6" s="4"/>
      <c r="E6" s="55">
        <f>SUM(E3:E5)</f>
        <v>5640</v>
      </c>
      <c r="F6" s="7"/>
      <c r="G6" s="4"/>
      <c r="H6" s="59">
        <f>H3+H4+H5</f>
        <v>5640</v>
      </c>
    </row>
    <row r="7" spans="1:8" x14ac:dyDescent="0.25">
      <c r="A7" s="8"/>
      <c r="B7" s="43"/>
      <c r="C7" s="9"/>
      <c r="D7" s="10"/>
      <c r="E7" s="56"/>
      <c r="F7" s="9"/>
      <c r="G7" s="10"/>
      <c r="H7" s="60"/>
    </row>
    <row r="8" spans="1:8" x14ac:dyDescent="0.25">
      <c r="A8" s="3" t="s">
        <v>36</v>
      </c>
      <c r="B8" s="44" t="s">
        <v>7</v>
      </c>
      <c r="C8" s="5">
        <v>95</v>
      </c>
      <c r="D8" s="4">
        <v>64</v>
      </c>
      <c r="E8" s="55">
        <f>C8*D8</f>
        <v>6080</v>
      </c>
      <c r="F8" s="5">
        <v>95</v>
      </c>
      <c r="G8" s="4">
        <v>64</v>
      </c>
      <c r="H8" s="59">
        <f>F8*G8</f>
        <v>6080</v>
      </c>
    </row>
    <row r="9" spans="1:8" x14ac:dyDescent="0.25">
      <c r="A9" s="6"/>
      <c r="B9" s="45" t="s">
        <v>6</v>
      </c>
      <c r="C9" s="7"/>
      <c r="D9" s="4"/>
      <c r="E9" s="55">
        <f>E8</f>
        <v>6080</v>
      </c>
      <c r="F9" s="7"/>
      <c r="G9" s="4"/>
      <c r="H9" s="59">
        <f>H8</f>
        <v>6080</v>
      </c>
    </row>
    <row r="10" spans="1:8" x14ac:dyDescent="0.25">
      <c r="A10" s="8"/>
      <c r="B10" s="43"/>
      <c r="C10" s="9"/>
      <c r="D10" s="10"/>
      <c r="E10" s="56"/>
      <c r="F10" s="9"/>
      <c r="G10" s="10"/>
      <c r="H10" s="60"/>
    </row>
    <row r="11" spans="1:8" x14ac:dyDescent="0.25">
      <c r="A11" s="3" t="s">
        <v>29</v>
      </c>
      <c r="B11" s="44" t="s">
        <v>8</v>
      </c>
      <c r="C11" s="5">
        <v>20</v>
      </c>
      <c r="D11" s="69">
        <v>121</v>
      </c>
      <c r="E11" s="55">
        <f>C11*D11</f>
        <v>2420</v>
      </c>
      <c r="F11" s="5">
        <v>20</v>
      </c>
      <c r="G11" s="4"/>
      <c r="H11" s="59">
        <f>'Fundraiser Records'!E16</f>
        <v>106.99</v>
      </c>
    </row>
    <row r="12" spans="1:8" x14ac:dyDescent="0.25">
      <c r="A12" s="6"/>
      <c r="B12" s="45" t="s">
        <v>6</v>
      </c>
      <c r="C12" s="7"/>
      <c r="D12" s="4"/>
      <c r="E12" s="55">
        <f>E11</f>
        <v>2420</v>
      </c>
      <c r="F12" s="7"/>
      <c r="G12" s="4"/>
      <c r="H12" s="61">
        <f>H11</f>
        <v>106.99</v>
      </c>
    </row>
    <row r="13" spans="1:8" x14ac:dyDescent="0.25">
      <c r="A13" s="8"/>
      <c r="B13" s="43"/>
      <c r="C13" s="9"/>
      <c r="D13" s="10"/>
      <c r="E13" s="56"/>
      <c r="F13" s="9"/>
      <c r="G13" s="10"/>
      <c r="H13" s="60"/>
    </row>
    <row r="14" spans="1:8" x14ac:dyDescent="0.25">
      <c r="A14" s="41" t="s">
        <v>5</v>
      </c>
      <c r="B14" s="46"/>
      <c r="C14" s="47"/>
      <c r="D14" s="42"/>
      <c r="E14" s="57">
        <f>SUM(E6,E9,E12)</f>
        <v>14140</v>
      </c>
      <c r="F14" s="47"/>
      <c r="G14" s="42"/>
      <c r="H14" s="62">
        <f>SUM(H6,H9,H12)</f>
        <v>11826.99</v>
      </c>
    </row>
    <row r="16" spans="1:8" x14ac:dyDescent="0.25">
      <c r="A16" s="67"/>
      <c r="F16" s="67"/>
    </row>
    <row r="17" spans="1:6" x14ac:dyDescent="0.25">
      <c r="A17" s="68"/>
      <c r="C17" s="68"/>
      <c r="F17" s="68"/>
    </row>
    <row r="18" spans="1:6" x14ac:dyDescent="0.25">
      <c r="A18" s="68"/>
    </row>
    <row r="19" spans="1:6" x14ac:dyDescent="0.25">
      <c r="A19" s="68"/>
      <c r="C19" s="68"/>
    </row>
    <row r="20" spans="1:6" x14ac:dyDescent="0.25">
      <c r="A20" s="68"/>
      <c r="C20" s="68"/>
    </row>
    <row r="21" spans="1:6" x14ac:dyDescent="0.25">
      <c r="A21" s="67"/>
      <c r="C21" s="67"/>
    </row>
  </sheetData>
  <customSheetViews>
    <customSheetView guid="{101B5559-F345-4C48-A9FE-ED932A6CA801}">
      <selection activeCell="F19" sqref="F19"/>
      <pageMargins left="0.7" right="0.7" top="0.75" bottom="0.75" header="0.3" footer="0.3"/>
      <pageSetup orientation="portrait" horizontalDpi="360" verticalDpi="360" r:id="rId1"/>
    </customSheetView>
    <customSheetView guid="{E27575D0-5305-486B-BCC6-2179EB5D20A9}">
      <selection activeCell="B23" sqref="B23"/>
      <pageMargins left="0.7" right="0.7" top="0.75" bottom="0.75" header="0.3" footer="0.3"/>
      <pageSetup orientation="portrait" horizontalDpi="360" verticalDpi="360" r:id="rId2"/>
    </customSheetView>
    <customSheetView guid="{E171C5B2-AA3F-4809-9E3F-38A388560A42}">
      <selection activeCell="D4" sqref="D4"/>
      <pageMargins left="0.7" right="0.7" top="0.75" bottom="0.75" header="0.3" footer="0.3"/>
      <pageSetup orientation="portrait" horizontalDpi="360" verticalDpi="360" r:id="rId3"/>
    </customSheetView>
  </customSheetViews>
  <mergeCells count="3">
    <mergeCell ref="F1:H1"/>
    <mergeCell ref="C1:E1"/>
    <mergeCell ref="A2:B2"/>
  </mergeCells>
  <pageMargins left="0.7" right="0.7" top="0.75" bottom="0.75" header="0.3" footer="0.3"/>
  <pageSetup orientation="portrait" horizontalDpi="360" verticalDpi="360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topLeftCell="A51" zoomScale="120" zoomScaleNormal="120" workbookViewId="0">
      <selection activeCell="D76" sqref="D76"/>
    </sheetView>
  </sheetViews>
  <sheetFormatPr defaultRowHeight="18.75" x14ac:dyDescent="0.3"/>
  <cols>
    <col min="1" max="1" width="30.7109375" style="23" customWidth="1"/>
    <col min="2" max="2" width="30.7109375" style="14" customWidth="1"/>
    <col min="3" max="4" width="20.7109375" style="53" customWidth="1"/>
    <col min="5" max="5" width="46.42578125" customWidth="1"/>
  </cols>
  <sheetData>
    <row r="1" spans="1:6" s="1" customFormat="1" ht="24" customHeight="1" x14ac:dyDescent="0.25">
      <c r="A1" s="25" t="s">
        <v>52</v>
      </c>
      <c r="C1" s="51"/>
      <c r="D1" s="51"/>
      <c r="F1" s="25"/>
    </row>
    <row r="2" spans="1:6" ht="20.100000000000001" customHeight="1" x14ac:dyDescent="0.25">
      <c r="A2" s="127" t="s">
        <v>0</v>
      </c>
      <c r="B2" s="128"/>
      <c r="C2" s="52" t="s">
        <v>37</v>
      </c>
      <c r="D2" s="52" t="s">
        <v>38</v>
      </c>
      <c r="E2" s="24" t="s">
        <v>42</v>
      </c>
    </row>
    <row r="3" spans="1:6" ht="15" customHeight="1" x14ac:dyDescent="0.3">
      <c r="A3" s="103" t="s">
        <v>10</v>
      </c>
      <c r="B3" s="11" t="s">
        <v>53</v>
      </c>
      <c r="C3" s="85">
        <v>450</v>
      </c>
      <c r="D3" s="85">
        <v>450</v>
      </c>
      <c r="E3" s="19"/>
    </row>
    <row r="4" spans="1:6" ht="15" customHeight="1" x14ac:dyDescent="0.3">
      <c r="A4" s="105"/>
      <c r="B4" s="96" t="s">
        <v>6</v>
      </c>
      <c r="C4" s="97">
        <f>SUM(C3:C3)</f>
        <v>450</v>
      </c>
      <c r="D4" s="97">
        <f>SUM(D3:D3)</f>
        <v>450</v>
      </c>
      <c r="E4" s="20"/>
    </row>
    <row r="5" spans="1:6" ht="15" customHeight="1" x14ac:dyDescent="0.3">
      <c r="A5" s="106"/>
      <c r="B5" s="12"/>
      <c r="C5" s="86"/>
      <c r="D5" s="86"/>
      <c r="E5" s="12"/>
    </row>
    <row r="6" spans="1:6" ht="15" customHeight="1" x14ac:dyDescent="0.3">
      <c r="A6" s="104" t="s">
        <v>20</v>
      </c>
      <c r="B6" s="13" t="s">
        <v>85</v>
      </c>
      <c r="C6" s="85">
        <v>75</v>
      </c>
      <c r="D6" s="85">
        <v>0</v>
      </c>
      <c r="E6" s="19"/>
    </row>
    <row r="7" spans="1:6" ht="15" customHeight="1" x14ac:dyDescent="0.3">
      <c r="A7" s="105"/>
      <c r="B7" s="111" t="s">
        <v>86</v>
      </c>
      <c r="C7" s="85">
        <v>50</v>
      </c>
      <c r="D7" s="85">
        <v>0</v>
      </c>
      <c r="E7" s="19"/>
    </row>
    <row r="8" spans="1:6" ht="15" customHeight="1" x14ac:dyDescent="0.3">
      <c r="A8" s="105"/>
      <c r="B8" s="111" t="s">
        <v>107</v>
      </c>
      <c r="C8" s="85">
        <v>130</v>
      </c>
      <c r="D8" s="85"/>
      <c r="E8" s="19"/>
    </row>
    <row r="9" spans="1:6" ht="15" customHeight="1" x14ac:dyDescent="0.3">
      <c r="A9" s="105"/>
      <c r="B9" s="96" t="s">
        <v>6</v>
      </c>
      <c r="C9" s="93">
        <f>SUM(C6:C8)</f>
        <v>255</v>
      </c>
      <c r="D9" s="93">
        <f>SUM(D6:D8)</f>
        <v>0</v>
      </c>
      <c r="E9" s="20"/>
    </row>
    <row r="10" spans="1:6" ht="15" customHeight="1" x14ac:dyDescent="0.3">
      <c r="A10" s="106"/>
      <c r="B10" s="12"/>
      <c r="C10" s="86"/>
      <c r="D10" s="86"/>
      <c r="E10" s="21"/>
    </row>
    <row r="11" spans="1:6" ht="15" customHeight="1" x14ac:dyDescent="0.3">
      <c r="A11" s="104" t="s">
        <v>14</v>
      </c>
      <c r="B11" s="13" t="s">
        <v>87</v>
      </c>
      <c r="C11" s="85">
        <v>150</v>
      </c>
      <c r="D11" s="85">
        <v>0</v>
      </c>
      <c r="E11" s="19" t="s">
        <v>92</v>
      </c>
    </row>
    <row r="12" spans="1:6" ht="15" customHeight="1" x14ac:dyDescent="0.3">
      <c r="A12" s="104"/>
      <c r="B12" s="13" t="s">
        <v>88</v>
      </c>
      <c r="C12" s="85">
        <v>100</v>
      </c>
      <c r="D12" s="85">
        <v>0</v>
      </c>
      <c r="E12" s="19"/>
    </row>
    <row r="13" spans="1:6" ht="15" customHeight="1" x14ac:dyDescent="0.3">
      <c r="A13" s="104"/>
      <c r="B13" s="13" t="s">
        <v>89</v>
      </c>
      <c r="C13" s="85">
        <v>30</v>
      </c>
      <c r="D13" s="85">
        <v>0</v>
      </c>
      <c r="E13" s="19"/>
    </row>
    <row r="14" spans="1:6" ht="15" customHeight="1" x14ac:dyDescent="0.3">
      <c r="A14" s="104"/>
      <c r="B14" s="13" t="s">
        <v>90</v>
      </c>
      <c r="C14" s="85">
        <v>500</v>
      </c>
      <c r="D14" s="85">
        <v>0</v>
      </c>
      <c r="E14" s="19" t="s">
        <v>105</v>
      </c>
    </row>
    <row r="15" spans="1:6" ht="15" customHeight="1" x14ac:dyDescent="0.3">
      <c r="A15" s="105"/>
      <c r="B15" s="111" t="s">
        <v>91</v>
      </c>
      <c r="C15" s="85">
        <v>400</v>
      </c>
      <c r="D15" s="85">
        <v>0</v>
      </c>
      <c r="E15" s="19"/>
    </row>
    <row r="16" spans="1:6" ht="15" customHeight="1" x14ac:dyDescent="0.3">
      <c r="A16" s="105"/>
      <c r="B16" s="96" t="s">
        <v>6</v>
      </c>
      <c r="C16" s="97">
        <f>SUM(C11:C15)</f>
        <v>1180</v>
      </c>
      <c r="D16" s="93">
        <f>SUM(D11:D15)</f>
        <v>0</v>
      </c>
      <c r="E16" s="20"/>
    </row>
    <row r="17" spans="1:5" ht="15" customHeight="1" x14ac:dyDescent="0.3">
      <c r="A17" s="106"/>
      <c r="B17" s="12"/>
      <c r="C17" s="86"/>
      <c r="D17" s="86"/>
      <c r="E17" s="21"/>
    </row>
    <row r="18" spans="1:5" ht="15" customHeight="1" x14ac:dyDescent="0.3">
      <c r="A18" s="104" t="s">
        <v>11</v>
      </c>
      <c r="B18" s="13" t="s">
        <v>93</v>
      </c>
      <c r="C18" s="85">
        <v>300</v>
      </c>
      <c r="D18" s="85">
        <v>0</v>
      </c>
      <c r="E18" s="19"/>
    </row>
    <row r="19" spans="1:5" ht="15" customHeight="1" x14ac:dyDescent="0.3">
      <c r="A19" s="104"/>
      <c r="B19" s="91" t="s">
        <v>6</v>
      </c>
      <c r="C19" s="93">
        <f>SUM(C18:C18)</f>
        <v>300</v>
      </c>
      <c r="D19" s="93">
        <f>SUM(D18:D18)</f>
        <v>0</v>
      </c>
      <c r="E19" s="20"/>
    </row>
    <row r="20" spans="1:5" ht="15" customHeight="1" x14ac:dyDescent="0.3">
      <c r="A20" s="106"/>
      <c r="B20" s="12"/>
      <c r="C20" s="86"/>
      <c r="D20" s="86"/>
      <c r="E20" s="21"/>
    </row>
    <row r="21" spans="1:5" ht="15" customHeight="1" x14ac:dyDescent="0.3">
      <c r="A21" s="104" t="s">
        <v>15</v>
      </c>
      <c r="B21" s="88" t="s">
        <v>16</v>
      </c>
      <c r="C21" s="85"/>
      <c r="D21" s="85"/>
      <c r="E21" s="19"/>
    </row>
    <row r="22" spans="1:5" ht="15" customHeight="1" x14ac:dyDescent="0.3">
      <c r="A22" s="104"/>
      <c r="B22" s="13" t="s">
        <v>55</v>
      </c>
      <c r="C22" s="85">
        <v>337.5</v>
      </c>
      <c r="D22" s="85">
        <v>337.5</v>
      </c>
      <c r="E22" s="19"/>
    </row>
    <row r="23" spans="1:5" ht="15" customHeight="1" x14ac:dyDescent="0.3">
      <c r="A23" s="104"/>
      <c r="B23" s="13" t="s">
        <v>56</v>
      </c>
      <c r="C23" s="85">
        <v>280</v>
      </c>
      <c r="D23" s="85">
        <v>280</v>
      </c>
      <c r="E23" s="19"/>
    </row>
    <row r="24" spans="1:5" ht="15" customHeight="1" x14ac:dyDescent="0.3">
      <c r="A24" s="104"/>
      <c r="B24" s="13" t="s">
        <v>98</v>
      </c>
      <c r="C24" s="85">
        <v>36</v>
      </c>
      <c r="D24" s="85">
        <v>36</v>
      </c>
      <c r="E24" s="19" t="s">
        <v>94</v>
      </c>
    </row>
    <row r="25" spans="1:5" ht="15" customHeight="1" x14ac:dyDescent="0.3">
      <c r="A25" s="104"/>
      <c r="B25" s="13" t="s">
        <v>57</v>
      </c>
      <c r="C25" s="85">
        <v>57.69</v>
      </c>
      <c r="D25" s="85">
        <v>57.69</v>
      </c>
      <c r="E25" s="19" t="s">
        <v>58</v>
      </c>
    </row>
    <row r="26" spans="1:5" ht="15" customHeight="1" x14ac:dyDescent="0.3">
      <c r="A26" s="104"/>
      <c r="B26" s="13" t="s">
        <v>59</v>
      </c>
      <c r="C26" s="85">
        <v>114.2</v>
      </c>
      <c r="D26" s="85">
        <v>114.2</v>
      </c>
      <c r="E26" s="19" t="s">
        <v>60</v>
      </c>
    </row>
    <row r="27" spans="1:5" ht="15" customHeight="1" x14ac:dyDescent="0.4">
      <c r="A27" s="104"/>
      <c r="B27" s="90" t="s">
        <v>61</v>
      </c>
      <c r="C27" s="89">
        <f>SUM(C22:C26)</f>
        <v>825.3900000000001</v>
      </c>
      <c r="D27" s="89">
        <f>SUM(D22:D26)</f>
        <v>825.3900000000001</v>
      </c>
      <c r="E27" s="19"/>
    </row>
    <row r="28" spans="1:5" ht="15" customHeight="1" x14ac:dyDescent="0.4">
      <c r="A28" s="104"/>
      <c r="B28" s="90"/>
      <c r="C28" s="89"/>
      <c r="D28" s="89"/>
      <c r="E28" s="19"/>
    </row>
    <row r="29" spans="1:5" ht="15" customHeight="1" x14ac:dyDescent="0.4">
      <c r="A29" s="104"/>
      <c r="B29" s="13" t="s">
        <v>108</v>
      </c>
      <c r="C29" s="89">
        <v>56.08</v>
      </c>
      <c r="D29" s="89">
        <v>56.08</v>
      </c>
      <c r="E29" s="19"/>
    </row>
    <row r="30" spans="1:5" ht="15" customHeight="1" x14ac:dyDescent="0.3">
      <c r="A30" s="104"/>
      <c r="B30" s="13"/>
      <c r="C30" s="85"/>
      <c r="D30" s="85"/>
      <c r="E30" s="19"/>
    </row>
    <row r="31" spans="1:5" ht="15" customHeight="1" x14ac:dyDescent="0.3">
      <c r="A31" s="104"/>
      <c r="B31" s="16" t="s">
        <v>17</v>
      </c>
      <c r="C31" s="85"/>
      <c r="D31" s="85"/>
      <c r="E31" s="19"/>
    </row>
    <row r="32" spans="1:5" ht="15" customHeight="1" x14ac:dyDescent="0.3">
      <c r="A32" s="104"/>
      <c r="B32" s="13" t="s">
        <v>34</v>
      </c>
      <c r="C32" s="85">
        <v>209</v>
      </c>
      <c r="D32" s="85">
        <v>209</v>
      </c>
      <c r="E32" s="19"/>
    </row>
    <row r="33" spans="1:5" ht="15" customHeight="1" x14ac:dyDescent="0.3">
      <c r="A33" s="104"/>
      <c r="B33" s="13" t="s">
        <v>35</v>
      </c>
      <c r="C33" s="85">
        <v>700</v>
      </c>
      <c r="D33" s="85">
        <v>0</v>
      </c>
      <c r="E33" s="19"/>
    </row>
    <row r="34" spans="1:5" ht="15" customHeight="1" x14ac:dyDescent="0.3">
      <c r="A34" s="104"/>
      <c r="B34" s="13" t="s">
        <v>62</v>
      </c>
      <c r="C34" s="85">
        <v>300</v>
      </c>
      <c r="D34" s="85">
        <v>58.91</v>
      </c>
      <c r="E34" s="19"/>
    </row>
    <row r="35" spans="1:5" ht="15" customHeight="1" x14ac:dyDescent="0.4">
      <c r="A35" s="104"/>
      <c r="B35" s="90" t="s">
        <v>63</v>
      </c>
      <c r="C35" s="89">
        <f>SUM(C32,C33,C34)</f>
        <v>1209</v>
      </c>
      <c r="D35" s="89">
        <f>SUM(D32,D33,D34)</f>
        <v>267.90999999999997</v>
      </c>
      <c r="E35" s="19"/>
    </row>
    <row r="36" spans="1:5" ht="15" customHeight="1" x14ac:dyDescent="0.3">
      <c r="A36" s="105"/>
      <c r="B36" s="96" t="s">
        <v>6</v>
      </c>
      <c r="C36" s="93">
        <f>SUM(C27,C35)</f>
        <v>2034.39</v>
      </c>
      <c r="D36" s="93">
        <f>SUM(D27,D35,D29)</f>
        <v>1149.3800000000001</v>
      </c>
      <c r="E36" s="20"/>
    </row>
    <row r="37" spans="1:5" ht="15" customHeight="1" x14ac:dyDescent="0.3">
      <c r="A37" s="106"/>
      <c r="B37" s="100"/>
      <c r="C37" s="101"/>
      <c r="D37" s="101"/>
      <c r="E37" s="26"/>
    </row>
    <row r="38" spans="1:5" ht="15" customHeight="1" x14ac:dyDescent="0.3">
      <c r="A38" s="104" t="s">
        <v>18</v>
      </c>
      <c r="B38" s="13" t="s">
        <v>19</v>
      </c>
      <c r="C38" s="85">
        <v>70</v>
      </c>
      <c r="D38" s="85">
        <v>0</v>
      </c>
      <c r="E38" s="19" t="s">
        <v>97</v>
      </c>
    </row>
    <row r="39" spans="1:5" ht="15" customHeight="1" x14ac:dyDescent="0.3">
      <c r="A39" s="104"/>
      <c r="B39" s="13" t="s">
        <v>65</v>
      </c>
      <c r="C39" s="85">
        <v>1300</v>
      </c>
      <c r="D39" s="85">
        <v>393.86</v>
      </c>
      <c r="E39" s="19"/>
    </row>
    <row r="40" spans="1:5" ht="15" customHeight="1" x14ac:dyDescent="0.3">
      <c r="A40" s="105"/>
      <c r="B40" s="96" t="s">
        <v>6</v>
      </c>
      <c r="C40" s="93">
        <f>SUM(C38:C39)</f>
        <v>1370</v>
      </c>
      <c r="D40" s="93">
        <f>SUM(D38:D39)</f>
        <v>393.86</v>
      </c>
      <c r="E40" s="19"/>
    </row>
    <row r="41" spans="1:5" ht="15" customHeight="1" x14ac:dyDescent="0.3">
      <c r="A41" s="106"/>
      <c r="B41" s="12"/>
      <c r="C41" s="86"/>
      <c r="D41" s="86"/>
      <c r="E41" s="21"/>
    </row>
    <row r="42" spans="1:5" ht="15" customHeight="1" x14ac:dyDescent="0.3">
      <c r="A42" s="104" t="s">
        <v>12</v>
      </c>
      <c r="B42" s="13" t="s">
        <v>106</v>
      </c>
      <c r="C42" s="85">
        <v>130</v>
      </c>
      <c r="D42" s="85">
        <v>130</v>
      </c>
      <c r="E42" s="19" t="s">
        <v>77</v>
      </c>
    </row>
    <row r="43" spans="1:5" ht="15" customHeight="1" x14ac:dyDescent="0.3">
      <c r="A43" s="104"/>
      <c r="B43" s="13" t="s">
        <v>72</v>
      </c>
      <c r="C43" s="85">
        <v>50</v>
      </c>
      <c r="D43" s="85">
        <v>15</v>
      </c>
      <c r="E43" s="19"/>
    </row>
    <row r="44" spans="1:5" ht="15" customHeight="1" x14ac:dyDescent="0.3">
      <c r="A44" s="104"/>
      <c r="B44" s="13" t="s">
        <v>73</v>
      </c>
      <c r="C44" s="85">
        <v>75</v>
      </c>
      <c r="D44" s="85">
        <v>0</v>
      </c>
      <c r="E44" s="19" t="s">
        <v>35</v>
      </c>
    </row>
    <row r="45" spans="1:5" ht="15" customHeight="1" x14ac:dyDescent="0.3">
      <c r="A45" s="104"/>
      <c r="B45" s="13" t="s">
        <v>74</v>
      </c>
      <c r="C45" s="85">
        <v>100</v>
      </c>
      <c r="D45" s="85">
        <v>0</v>
      </c>
      <c r="E45" s="19" t="s">
        <v>75</v>
      </c>
    </row>
    <row r="46" spans="1:5" ht="15" customHeight="1" x14ac:dyDescent="0.3">
      <c r="A46" s="104"/>
      <c r="B46" s="13" t="s">
        <v>76</v>
      </c>
      <c r="C46" s="85">
        <v>325</v>
      </c>
      <c r="D46" s="85">
        <v>200</v>
      </c>
      <c r="E46" s="19"/>
    </row>
    <row r="47" spans="1:5" ht="15" customHeight="1" x14ac:dyDescent="0.3">
      <c r="A47" s="104"/>
      <c r="B47" s="91" t="s">
        <v>6</v>
      </c>
      <c r="C47" s="93">
        <f>SUM(C42:C46)</f>
        <v>680</v>
      </c>
      <c r="D47" s="93">
        <f>SUM(D42:D46)</f>
        <v>345</v>
      </c>
      <c r="E47" s="20"/>
    </row>
    <row r="48" spans="1:5" ht="15" customHeight="1" x14ac:dyDescent="0.3">
      <c r="A48" s="106"/>
      <c r="B48" s="15"/>
      <c r="C48" s="86"/>
      <c r="D48" s="86"/>
      <c r="E48" s="21"/>
    </row>
    <row r="49" spans="1:5" ht="15" customHeight="1" x14ac:dyDescent="0.3">
      <c r="A49" s="104" t="s">
        <v>21</v>
      </c>
      <c r="B49" s="13" t="s">
        <v>68</v>
      </c>
      <c r="C49" s="85">
        <v>80</v>
      </c>
      <c r="D49" s="85">
        <v>0</v>
      </c>
      <c r="E49" s="19" t="s">
        <v>71</v>
      </c>
    </row>
    <row r="50" spans="1:5" ht="15" customHeight="1" x14ac:dyDescent="0.3">
      <c r="A50" s="104"/>
      <c r="B50" s="13" t="s">
        <v>69</v>
      </c>
      <c r="C50" s="85">
        <v>125</v>
      </c>
      <c r="D50" s="85">
        <v>0</v>
      </c>
      <c r="E50" s="19" t="s">
        <v>70</v>
      </c>
    </row>
    <row r="51" spans="1:5" ht="15" customHeight="1" x14ac:dyDescent="0.3">
      <c r="A51" s="105"/>
      <c r="B51" s="96" t="s">
        <v>6</v>
      </c>
      <c r="C51" s="93">
        <f>SUM(C49:C50,)</f>
        <v>205</v>
      </c>
      <c r="D51" s="93">
        <f>SUM(D49:D50)</f>
        <v>0</v>
      </c>
      <c r="E51" s="20"/>
    </row>
    <row r="52" spans="1:5" ht="15" customHeight="1" x14ac:dyDescent="0.3">
      <c r="A52" s="106"/>
      <c r="B52" s="12"/>
      <c r="C52" s="86"/>
      <c r="D52" s="86"/>
      <c r="E52" s="21"/>
    </row>
    <row r="53" spans="1:5" ht="15" customHeight="1" x14ac:dyDescent="0.3">
      <c r="A53" s="104" t="s">
        <v>23</v>
      </c>
      <c r="B53" s="13" t="s">
        <v>87</v>
      </c>
      <c r="C53" s="98">
        <v>50</v>
      </c>
      <c r="D53" s="99">
        <v>0</v>
      </c>
      <c r="E53" s="19"/>
    </row>
    <row r="54" spans="1:5" ht="15" customHeight="1" x14ac:dyDescent="0.3">
      <c r="A54" s="105"/>
      <c r="B54" s="111" t="s">
        <v>104</v>
      </c>
      <c r="C54" s="98">
        <v>300</v>
      </c>
      <c r="D54" s="99">
        <v>0</v>
      </c>
      <c r="E54" s="19"/>
    </row>
    <row r="55" spans="1:5" ht="15" customHeight="1" x14ac:dyDescent="0.3">
      <c r="A55" s="105"/>
      <c r="B55" s="96" t="s">
        <v>6</v>
      </c>
      <c r="C55" s="93">
        <f>SUM(C53:C54)</f>
        <v>350</v>
      </c>
      <c r="D55" s="93">
        <f>SUM(D53:D53)</f>
        <v>0</v>
      </c>
      <c r="E55" s="20"/>
    </row>
    <row r="56" spans="1:5" ht="15" customHeight="1" x14ac:dyDescent="0.3">
      <c r="A56" s="106"/>
      <c r="B56" s="12"/>
      <c r="C56" s="86"/>
      <c r="D56" s="86"/>
      <c r="E56" s="21"/>
    </row>
    <row r="57" spans="1:5" ht="15" customHeight="1" x14ac:dyDescent="0.3">
      <c r="A57" s="104" t="s">
        <v>22</v>
      </c>
      <c r="B57" s="13" t="s">
        <v>83</v>
      </c>
      <c r="C57" s="85">
        <v>20</v>
      </c>
      <c r="D57" s="85">
        <v>0</v>
      </c>
      <c r="E57" s="19"/>
    </row>
    <row r="58" spans="1:5" ht="15" customHeight="1" x14ac:dyDescent="0.3">
      <c r="A58" s="105"/>
      <c r="B58" s="96" t="s">
        <v>6</v>
      </c>
      <c r="C58" s="93">
        <f>SUM(C57:C57)</f>
        <v>20</v>
      </c>
      <c r="D58" s="93">
        <f>SUM(D57:D57)</f>
        <v>0</v>
      </c>
      <c r="E58" s="20"/>
    </row>
    <row r="59" spans="1:5" ht="15" customHeight="1" x14ac:dyDescent="0.3">
      <c r="A59" s="106"/>
      <c r="B59" s="12"/>
      <c r="C59" s="86"/>
      <c r="D59" s="102"/>
      <c r="E59" s="21"/>
    </row>
    <row r="60" spans="1:5" ht="15" customHeight="1" x14ac:dyDescent="0.3">
      <c r="A60" s="104" t="s">
        <v>24</v>
      </c>
      <c r="B60" s="13"/>
      <c r="C60" s="85">
        <v>0</v>
      </c>
      <c r="D60" s="85">
        <v>0</v>
      </c>
      <c r="E60" s="19"/>
    </row>
    <row r="61" spans="1:5" ht="15" customHeight="1" x14ac:dyDescent="0.3">
      <c r="A61" s="105"/>
      <c r="B61" s="96" t="s">
        <v>6</v>
      </c>
      <c r="C61" s="93">
        <f>SUM(C60)</f>
        <v>0</v>
      </c>
      <c r="D61" s="93">
        <f>SUM(D60)</f>
        <v>0</v>
      </c>
      <c r="E61" s="20"/>
    </row>
    <row r="62" spans="1:5" ht="15" customHeight="1" x14ac:dyDescent="0.3">
      <c r="A62" s="106"/>
      <c r="B62" s="12"/>
      <c r="C62" s="86"/>
      <c r="D62" s="86"/>
      <c r="E62" s="21"/>
    </row>
    <row r="63" spans="1:5" ht="15" customHeight="1" x14ac:dyDescent="0.3">
      <c r="A63" s="104" t="s">
        <v>13</v>
      </c>
      <c r="B63" s="13" t="s">
        <v>78</v>
      </c>
      <c r="C63" s="85">
        <v>50</v>
      </c>
      <c r="D63" s="85">
        <v>0</v>
      </c>
      <c r="E63" s="19"/>
    </row>
    <row r="64" spans="1:5" ht="15" customHeight="1" x14ac:dyDescent="0.3">
      <c r="A64" s="104"/>
      <c r="B64" s="13" t="s">
        <v>79</v>
      </c>
      <c r="C64" s="85">
        <v>100</v>
      </c>
      <c r="D64" s="85">
        <v>0</v>
      </c>
      <c r="E64" s="19"/>
    </row>
    <row r="65" spans="1:5" ht="15" customHeight="1" x14ac:dyDescent="0.3">
      <c r="A65" s="104"/>
      <c r="B65" s="13" t="s">
        <v>80</v>
      </c>
      <c r="C65" s="85">
        <v>25</v>
      </c>
      <c r="D65" s="85">
        <v>0</v>
      </c>
      <c r="E65" s="19"/>
    </row>
    <row r="66" spans="1:5" ht="15" customHeight="1" x14ac:dyDescent="0.3">
      <c r="A66" s="107"/>
      <c r="B66" s="13" t="s">
        <v>81</v>
      </c>
      <c r="C66" s="85">
        <v>2500</v>
      </c>
      <c r="D66" s="85">
        <v>0</v>
      </c>
      <c r="E66" s="19"/>
    </row>
    <row r="67" spans="1:5" ht="15" customHeight="1" x14ac:dyDescent="0.3">
      <c r="A67" s="105"/>
      <c r="B67" s="96" t="s">
        <v>6</v>
      </c>
      <c r="C67" s="93">
        <f>SUM(C63:C66)</f>
        <v>2675</v>
      </c>
      <c r="D67" s="93">
        <f>SUM(D63:D66)</f>
        <v>0</v>
      </c>
      <c r="E67" s="20"/>
    </row>
    <row r="68" spans="1:5" ht="15" customHeight="1" x14ac:dyDescent="0.3">
      <c r="A68" s="106"/>
      <c r="B68" s="12"/>
      <c r="C68" s="86"/>
      <c r="D68" s="86"/>
      <c r="E68" s="21"/>
    </row>
    <row r="69" spans="1:5" ht="15" customHeight="1" x14ac:dyDescent="0.3">
      <c r="A69" s="104" t="s">
        <v>83</v>
      </c>
      <c r="B69" s="13" t="s">
        <v>84</v>
      </c>
      <c r="C69" s="112">
        <v>0</v>
      </c>
      <c r="D69" s="113">
        <v>0</v>
      </c>
      <c r="E69" s="19" t="s">
        <v>96</v>
      </c>
    </row>
    <row r="70" spans="1:5" ht="15" customHeight="1" x14ac:dyDescent="0.3">
      <c r="A70" s="105"/>
      <c r="B70" s="111" t="s">
        <v>95</v>
      </c>
      <c r="C70" s="85">
        <v>325</v>
      </c>
      <c r="D70" s="87">
        <v>0</v>
      </c>
      <c r="E70" s="19"/>
    </row>
    <row r="71" spans="1:5" ht="15" customHeight="1" x14ac:dyDescent="0.3">
      <c r="A71" s="110"/>
      <c r="B71" s="94" t="s">
        <v>6</v>
      </c>
      <c r="C71" s="101">
        <f>SUM(C69:C70)</f>
        <v>325</v>
      </c>
      <c r="D71" s="101">
        <f>SUM(D69:D70)</f>
        <v>0</v>
      </c>
      <c r="E71" s="26"/>
    </row>
    <row r="72" spans="1:5" ht="15" customHeight="1" x14ac:dyDescent="0.3">
      <c r="A72" s="104" t="s">
        <v>31</v>
      </c>
      <c r="B72" s="13" t="s">
        <v>39</v>
      </c>
      <c r="C72" s="85">
        <f>'National Dues'!D2</f>
        <v>2310</v>
      </c>
      <c r="D72" s="87">
        <v>2310</v>
      </c>
      <c r="E72" s="20"/>
    </row>
    <row r="73" spans="1:5" ht="15" customHeight="1" x14ac:dyDescent="0.3">
      <c r="A73" s="104"/>
      <c r="B73" s="13" t="s">
        <v>40</v>
      </c>
      <c r="C73" s="85">
        <f>'National Dues'!D3</f>
        <v>1710</v>
      </c>
      <c r="D73" s="87">
        <v>1710</v>
      </c>
      <c r="E73" s="20"/>
    </row>
    <row r="74" spans="1:5" ht="15" customHeight="1" x14ac:dyDescent="0.3">
      <c r="A74" s="105"/>
      <c r="B74" s="96" t="s">
        <v>6</v>
      </c>
      <c r="C74" s="93">
        <f>SUM(C72:C73)</f>
        <v>4020</v>
      </c>
      <c r="D74" s="93">
        <f>SUM(D72:D73)</f>
        <v>4020</v>
      </c>
      <c r="E74" s="20"/>
    </row>
    <row r="75" spans="1:5" ht="15" customHeight="1" x14ac:dyDescent="0.3">
      <c r="A75" s="106"/>
      <c r="B75" s="12"/>
      <c r="C75" s="86"/>
      <c r="D75" s="86"/>
      <c r="E75" s="21"/>
    </row>
    <row r="76" spans="1:5" ht="15" customHeight="1" x14ac:dyDescent="0.3">
      <c r="A76" s="94" t="s">
        <v>5</v>
      </c>
      <c r="B76" s="92"/>
      <c r="C76" s="95">
        <f>SUM(C4,C9,C16,C19,C36,C40,C47,C51,C55,C58,C61,C67,C71,C74)</f>
        <v>13864.39</v>
      </c>
      <c r="D76" s="95">
        <f>SUM(D4,D9,D16,D19,D36,D40,D47,D51,D55,D58,D61,D67,D71,D74)</f>
        <v>6358.24</v>
      </c>
      <c r="E76" s="22"/>
    </row>
    <row r="77" spans="1:5" ht="15" customHeight="1" x14ac:dyDescent="0.3"/>
    <row r="78" spans="1:5" ht="15" customHeight="1" x14ac:dyDescent="0.3"/>
    <row r="79" spans="1:5" ht="15" customHeight="1" x14ac:dyDescent="0.3"/>
    <row r="80" spans="1:5" ht="15" customHeight="1" x14ac:dyDescent="0.3"/>
    <row r="81" ht="15" customHeight="1" x14ac:dyDescent="0.3"/>
    <row r="82" ht="15" customHeight="1" x14ac:dyDescent="0.3"/>
    <row r="83" ht="15" customHeight="1" x14ac:dyDescent="0.3"/>
  </sheetData>
  <customSheetViews>
    <customSheetView guid="{101B5559-F345-4C48-A9FE-ED932A6CA801}">
      <selection activeCell="C11" sqref="C11"/>
      <pageMargins left="0.7" right="0.7" top="0.75" bottom="0.75" header="0.3" footer="0.3"/>
      <pageSetup orientation="portrait" horizontalDpi="360" verticalDpi="360" r:id="rId1"/>
    </customSheetView>
    <customSheetView guid="{E27575D0-5305-486B-BCC6-2179EB5D20A9}">
      <selection activeCell="H40" sqref="H40"/>
      <pageMargins left="0.7" right="0.7" top="0.75" bottom="0.75" header="0.3" footer="0.3"/>
      <pageSetup orientation="portrait" horizontalDpi="360" verticalDpi="360" r:id="rId2"/>
    </customSheetView>
    <customSheetView guid="{E171C5B2-AA3F-4809-9E3F-38A388560A42}" topLeftCell="A81">
      <selection activeCell="B64" sqref="B64"/>
      <pageMargins left="0.7" right="0.7" top="0.75" bottom="0.75" header="0.3" footer="0.3"/>
      <pageSetup orientation="portrait" horizontalDpi="360" verticalDpi="360" r:id="rId3"/>
    </customSheetView>
  </customSheetViews>
  <mergeCells count="1">
    <mergeCell ref="A2:B2"/>
  </mergeCells>
  <pageMargins left="0.7" right="0.7" top="0.75" bottom="0.75" header="0.3" footer="0.3"/>
  <pageSetup orientation="portrait" horizontalDpi="360" verticalDpi="36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3" sqref="C3"/>
    </sheetView>
  </sheetViews>
  <sheetFormatPr defaultRowHeight="15" x14ac:dyDescent="0.25"/>
  <cols>
    <col min="1" max="1" width="20.7109375" customWidth="1"/>
    <col min="2" max="5" width="10.7109375" customWidth="1"/>
  </cols>
  <sheetData>
    <row r="1" spans="1:5" ht="20.100000000000001" customHeight="1" x14ac:dyDescent="0.25">
      <c r="A1" s="28" t="s">
        <v>26</v>
      </c>
      <c r="B1" s="28" t="s">
        <v>9</v>
      </c>
      <c r="C1" s="28" t="s">
        <v>25</v>
      </c>
      <c r="D1" s="28" t="s">
        <v>6</v>
      </c>
      <c r="E1" s="28" t="s">
        <v>5</v>
      </c>
    </row>
    <row r="2" spans="1:5" ht="20.100000000000001" customHeight="1" x14ac:dyDescent="0.25">
      <c r="A2" s="17" t="s">
        <v>27</v>
      </c>
      <c r="B2" s="18">
        <v>30</v>
      </c>
      <c r="C2" s="17">
        <v>77</v>
      </c>
      <c r="D2" s="18">
        <f>B2*C2</f>
        <v>2310</v>
      </c>
      <c r="E2" s="129">
        <f>$D$2+$D$3</f>
        <v>4020</v>
      </c>
    </row>
    <row r="3" spans="1:5" ht="20.100000000000001" customHeight="1" x14ac:dyDescent="0.25">
      <c r="A3" s="17" t="s">
        <v>28</v>
      </c>
      <c r="B3" s="18">
        <v>30</v>
      </c>
      <c r="C3" s="17">
        <v>57</v>
      </c>
      <c r="D3" s="18">
        <f>B3*C3</f>
        <v>1710</v>
      </c>
      <c r="E3" s="130"/>
    </row>
  </sheetData>
  <customSheetViews>
    <customSheetView guid="{101B5559-F345-4C48-A9FE-ED932A6CA801}">
      <selection activeCell="C3" sqref="C3"/>
      <pageMargins left="0.7" right="0.7" top="0.75" bottom="0.75" header="0.3" footer="0.3"/>
    </customSheetView>
    <customSheetView guid="{E27575D0-5305-486B-BCC6-2179EB5D20A9}">
      <selection activeCell="E2" sqref="E2:E3"/>
      <pageMargins left="0.7" right="0.7" top="0.75" bottom="0.75" header="0.3" footer="0.3"/>
    </customSheetView>
    <customSheetView guid="{E171C5B2-AA3F-4809-9E3F-38A388560A42}">
      <selection activeCell="C3" sqref="C3"/>
      <pageMargins left="0.7" right="0.7" top="0.75" bottom="0.75" header="0.3" footer="0.3"/>
    </customSheetView>
  </customSheetViews>
  <mergeCells count="1">
    <mergeCell ref="E2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1" sqref="C11"/>
    </sheetView>
  </sheetViews>
  <sheetFormatPr defaultRowHeight="15" x14ac:dyDescent="0.25"/>
  <cols>
    <col min="1" max="1" width="14.7109375" style="63" customWidth="1"/>
    <col min="2" max="2" width="19.85546875" style="63" customWidth="1"/>
    <col min="3" max="4" width="14.7109375" style="1" customWidth="1"/>
    <col min="5" max="5" width="30.7109375" style="1" customWidth="1"/>
    <col min="6" max="16384" width="9.140625" style="1"/>
  </cols>
  <sheetData>
    <row r="1" spans="1:5" ht="15.75" thickBot="1" x14ac:dyDescent="0.3">
      <c r="A1" s="64" t="s">
        <v>49</v>
      </c>
      <c r="B1" s="64" t="s">
        <v>50</v>
      </c>
      <c r="C1" s="64" t="s">
        <v>43</v>
      </c>
      <c r="D1" s="64" t="s">
        <v>8</v>
      </c>
      <c r="E1" s="64" t="s">
        <v>51</v>
      </c>
    </row>
    <row r="2" spans="1:5" x14ac:dyDescent="0.25">
      <c r="A2" s="131" t="s">
        <v>110</v>
      </c>
      <c r="B2" s="63" t="s">
        <v>109</v>
      </c>
      <c r="C2" s="63">
        <v>0</v>
      </c>
      <c r="D2" s="51">
        <v>106.99</v>
      </c>
    </row>
    <row r="3" spans="1:5" x14ac:dyDescent="0.25">
      <c r="C3" s="63"/>
      <c r="D3" s="51"/>
    </row>
    <row r="4" spans="1:5" x14ac:dyDescent="0.25">
      <c r="C4" s="51"/>
      <c r="D4" s="51"/>
    </row>
    <row r="5" spans="1:5" x14ac:dyDescent="0.25">
      <c r="C5" s="51"/>
      <c r="D5" s="51"/>
    </row>
    <row r="6" spans="1:5" x14ac:dyDescent="0.25">
      <c r="C6" s="51"/>
      <c r="D6" s="51"/>
    </row>
    <row r="7" spans="1:5" x14ac:dyDescent="0.25">
      <c r="C7" s="51"/>
      <c r="D7" s="51"/>
    </row>
    <row r="8" spans="1:5" x14ac:dyDescent="0.25">
      <c r="C8" s="51"/>
      <c r="D8" s="51"/>
    </row>
    <row r="9" spans="1:5" x14ac:dyDescent="0.25">
      <c r="C9" s="51"/>
      <c r="D9" s="51"/>
    </row>
    <row r="10" spans="1:5" x14ac:dyDescent="0.25">
      <c r="C10" s="51"/>
      <c r="D10" s="51"/>
    </row>
    <row r="11" spans="1:5" x14ac:dyDescent="0.25">
      <c r="C11" s="63"/>
      <c r="D11" s="51"/>
    </row>
    <row r="12" spans="1:5" x14ac:dyDescent="0.25">
      <c r="C12" s="51"/>
      <c r="D12" s="51"/>
    </row>
    <row r="13" spans="1:5" x14ac:dyDescent="0.25">
      <c r="C13" s="51"/>
      <c r="D13" s="51"/>
    </row>
    <row r="14" spans="1:5" x14ac:dyDescent="0.25">
      <c r="C14" s="51"/>
      <c r="D14" s="51"/>
    </row>
    <row r="15" spans="1:5" ht="15.75" thickBot="1" x14ac:dyDescent="0.3"/>
    <row r="16" spans="1:5" x14ac:dyDescent="0.25">
      <c r="A16" s="132" t="s">
        <v>5</v>
      </c>
      <c r="B16" s="132">
        <f>COUNTA(B2:B15)</f>
        <v>1</v>
      </c>
      <c r="C16" s="65">
        <f>SUM(C2:C15)</f>
        <v>0</v>
      </c>
      <c r="D16" s="65">
        <f>SUM(D2:D15)</f>
        <v>106.99</v>
      </c>
      <c r="E16" s="66">
        <f>D16-C16</f>
        <v>106.99</v>
      </c>
    </row>
  </sheetData>
  <customSheetViews>
    <customSheetView guid="{101B5559-F345-4C48-A9FE-ED932A6CA801}">
      <selection activeCell="B16" sqref="B16"/>
      <pageMargins left="0.7" right="0.7" top="0.75" bottom="0.75" header="0.3" footer="0.3"/>
      <pageSetup orientation="portrait" horizontalDpi="360" verticalDpi="360" r:id="rId1"/>
    </customSheetView>
    <customSheetView guid="{E27575D0-5305-486B-BCC6-2179EB5D20A9}">
      <selection activeCell="B16" sqref="B16"/>
      <pageMargins left="0.7" right="0.7" top="0.75" bottom="0.75" header="0.3" footer="0.3"/>
      <pageSetup orientation="portrait" horizontalDpi="360" verticalDpi="360" r:id="rId2"/>
    </customSheetView>
    <customSheetView guid="{E171C5B2-AA3F-4809-9E3F-38A388560A42}">
      <selection activeCell="B16" sqref="B16"/>
      <pageMargins left="0.7" right="0.7" top="0.75" bottom="0.75" header="0.3" footer="0.3"/>
      <pageSetup orientation="portrait" horizontalDpi="360" verticalDpi="360" r:id="rId3"/>
    </customSheetView>
  </customSheetViews>
  <pageMargins left="0.7" right="0.7" top="0.75" bottom="0.75" header="0.3" footer="0.3"/>
  <pageSetup orientation="portrait" horizontalDpi="360" verticalDpi="360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H7" sqref="H7"/>
    </sheetView>
  </sheetViews>
  <sheetFormatPr defaultRowHeight="15" x14ac:dyDescent="0.25"/>
  <cols>
    <col min="1" max="1" width="17.7109375" style="117" customWidth="1"/>
    <col min="2" max="2" width="21.7109375" style="117" customWidth="1"/>
    <col min="3" max="3" width="28.140625" style="116" customWidth="1"/>
    <col min="4" max="4" width="17.42578125" style="118" customWidth="1"/>
    <col min="5" max="5" width="17.5703125" style="118" customWidth="1"/>
    <col min="6" max="6" width="23.85546875" style="118" customWidth="1"/>
  </cols>
  <sheetData>
    <row r="1" spans="1:6" ht="20.25" x14ac:dyDescent="0.3">
      <c r="A1" s="136" t="s">
        <v>99</v>
      </c>
      <c r="B1" s="136"/>
      <c r="C1" s="136"/>
      <c r="D1" s="136"/>
      <c r="E1" s="136"/>
      <c r="F1" s="136"/>
    </row>
    <row r="2" spans="1:6" ht="15.75" x14ac:dyDescent="0.25">
      <c r="A2" s="137" t="s">
        <v>100</v>
      </c>
      <c r="B2" s="137"/>
      <c r="C2" s="137"/>
      <c r="D2" s="137"/>
      <c r="E2" s="137"/>
      <c r="F2" s="137"/>
    </row>
    <row r="3" spans="1:6" ht="18.75" x14ac:dyDescent="0.3">
      <c r="A3" s="138" t="s">
        <v>131</v>
      </c>
      <c r="B3" s="138"/>
      <c r="C3" s="138"/>
      <c r="D3" s="138"/>
      <c r="E3" s="138"/>
      <c r="F3" s="138"/>
    </row>
    <row r="4" spans="1:6" x14ac:dyDescent="0.25">
      <c r="A4" s="114" t="s">
        <v>49</v>
      </c>
      <c r="B4" s="114" t="s">
        <v>101</v>
      </c>
      <c r="C4" s="114" t="s">
        <v>102</v>
      </c>
      <c r="D4" s="115" t="s">
        <v>8</v>
      </c>
      <c r="E4" s="115" t="s">
        <v>43</v>
      </c>
      <c r="F4" s="115" t="s">
        <v>103</v>
      </c>
    </row>
    <row r="5" spans="1:6" x14ac:dyDescent="0.25">
      <c r="A5" s="133">
        <v>41443</v>
      </c>
      <c r="B5" s="116" t="s">
        <v>128</v>
      </c>
      <c r="C5" s="116" t="s">
        <v>129</v>
      </c>
      <c r="D5" s="118" t="s">
        <v>128</v>
      </c>
      <c r="E5" s="118" t="s">
        <v>128</v>
      </c>
      <c r="F5" s="118">
        <v>0</v>
      </c>
    </row>
    <row r="6" spans="1:6" x14ac:dyDescent="0.25">
      <c r="A6" s="133">
        <v>41443</v>
      </c>
      <c r="B6" s="116" t="s">
        <v>112</v>
      </c>
      <c r="C6" s="116" t="s">
        <v>117</v>
      </c>
      <c r="D6" s="118">
        <v>0</v>
      </c>
      <c r="E6" s="118">
        <v>-209</v>
      </c>
      <c r="F6" s="118">
        <f>F5+D6+E6</f>
        <v>-209</v>
      </c>
    </row>
    <row r="7" spans="1:6" x14ac:dyDescent="0.25">
      <c r="A7" s="133">
        <v>41460</v>
      </c>
      <c r="B7" s="116" t="s">
        <v>112</v>
      </c>
      <c r="C7" s="116" t="s">
        <v>134</v>
      </c>
      <c r="D7" s="118">
        <v>0</v>
      </c>
      <c r="E7" s="118">
        <v>-280</v>
      </c>
      <c r="F7" s="118">
        <f>F6+D7+E7</f>
        <v>-489</v>
      </c>
    </row>
    <row r="8" spans="1:6" x14ac:dyDescent="0.25">
      <c r="A8" s="133">
        <v>41460</v>
      </c>
      <c r="B8" s="116" t="s">
        <v>10</v>
      </c>
      <c r="C8" s="116" t="s">
        <v>111</v>
      </c>
      <c r="D8" s="118">
        <v>0</v>
      </c>
      <c r="E8" s="118">
        <v>-450</v>
      </c>
      <c r="F8" s="118">
        <f>F7+D8+E8</f>
        <v>-939</v>
      </c>
    </row>
    <row r="9" spans="1:6" x14ac:dyDescent="0.25">
      <c r="A9" s="133">
        <v>41535</v>
      </c>
      <c r="B9" s="116" t="s">
        <v>112</v>
      </c>
      <c r="C9" s="116" t="s">
        <v>55</v>
      </c>
      <c r="D9" s="118">
        <v>0</v>
      </c>
      <c r="E9" s="118">
        <v>-337.5</v>
      </c>
      <c r="F9" s="118">
        <f t="shared" ref="F7:F24" si="0">F8+D9+E9</f>
        <v>-1276.5</v>
      </c>
    </row>
    <row r="10" spans="1:6" x14ac:dyDescent="0.25">
      <c r="A10" s="133">
        <v>41544</v>
      </c>
      <c r="B10" s="116" t="s">
        <v>112</v>
      </c>
      <c r="C10" s="116" t="s">
        <v>114</v>
      </c>
      <c r="D10" s="118">
        <v>0</v>
      </c>
      <c r="E10" s="118">
        <v>-36</v>
      </c>
      <c r="F10" s="118">
        <f t="shared" si="0"/>
        <v>-1312.5</v>
      </c>
    </row>
    <row r="11" spans="1:6" x14ac:dyDescent="0.25">
      <c r="A11" s="133">
        <v>41546</v>
      </c>
      <c r="B11" s="116" t="s">
        <v>112</v>
      </c>
      <c r="C11" s="116" t="s">
        <v>118</v>
      </c>
      <c r="D11" s="118">
        <v>0</v>
      </c>
      <c r="E11" s="118">
        <v>-57.69</v>
      </c>
      <c r="F11" s="118">
        <f t="shared" si="0"/>
        <v>-1370.19</v>
      </c>
    </row>
    <row r="12" spans="1:6" x14ac:dyDescent="0.25">
      <c r="A12" s="133">
        <v>41549</v>
      </c>
      <c r="B12" s="116" t="s">
        <v>112</v>
      </c>
      <c r="C12" s="116" t="s">
        <v>113</v>
      </c>
      <c r="D12" s="118">
        <v>0</v>
      </c>
      <c r="E12" s="118">
        <v>-114.2</v>
      </c>
      <c r="F12" s="118">
        <f t="shared" si="0"/>
        <v>-1484.39</v>
      </c>
    </row>
    <row r="13" spans="1:6" x14ac:dyDescent="0.25">
      <c r="A13" s="133">
        <v>41553</v>
      </c>
      <c r="B13" s="116" t="s">
        <v>112</v>
      </c>
      <c r="C13" s="116" t="s">
        <v>28</v>
      </c>
      <c r="D13" s="118">
        <f>Revenue!E8</f>
        <v>6080</v>
      </c>
      <c r="E13" s="118">
        <v>0</v>
      </c>
      <c r="F13" s="118">
        <f>F12+D13+E13</f>
        <v>4595.6099999999997</v>
      </c>
    </row>
    <row r="14" spans="1:6" x14ac:dyDescent="0.25">
      <c r="A14" s="133">
        <v>41559</v>
      </c>
      <c r="B14" s="116" t="s">
        <v>112</v>
      </c>
      <c r="C14" s="116" t="s">
        <v>108</v>
      </c>
      <c r="D14" s="118">
        <v>0</v>
      </c>
      <c r="E14" s="118">
        <v>-56.08</v>
      </c>
      <c r="F14" s="118">
        <f t="shared" si="0"/>
        <v>4539.53</v>
      </c>
    </row>
    <row r="15" spans="1:6" x14ac:dyDescent="0.25">
      <c r="A15" s="133">
        <v>41562</v>
      </c>
      <c r="B15" s="116" t="s">
        <v>115</v>
      </c>
      <c r="C15" s="116" t="s">
        <v>116</v>
      </c>
      <c r="D15" s="118">
        <v>0</v>
      </c>
      <c r="E15" s="118">
        <v>-130</v>
      </c>
      <c r="F15" s="118">
        <f t="shared" si="0"/>
        <v>4409.53</v>
      </c>
    </row>
    <row r="16" spans="1:6" x14ac:dyDescent="0.25">
      <c r="A16" s="133">
        <v>41569</v>
      </c>
      <c r="B16" s="116" t="s">
        <v>115</v>
      </c>
      <c r="C16" s="116" t="s">
        <v>119</v>
      </c>
      <c r="D16" s="118">
        <v>0</v>
      </c>
      <c r="E16" s="118">
        <v>-200</v>
      </c>
      <c r="F16" s="118">
        <f t="shared" si="0"/>
        <v>4209.53</v>
      </c>
    </row>
    <row r="17" spans="1:6" x14ac:dyDescent="0.25">
      <c r="A17" s="133">
        <v>41569</v>
      </c>
      <c r="B17" s="116" t="s">
        <v>115</v>
      </c>
      <c r="C17" s="116" t="s">
        <v>121</v>
      </c>
      <c r="D17" s="118">
        <v>0</v>
      </c>
      <c r="E17" s="118">
        <v>-15</v>
      </c>
      <c r="F17" s="118">
        <f t="shared" si="0"/>
        <v>4194.53</v>
      </c>
    </row>
    <row r="18" spans="1:6" x14ac:dyDescent="0.25">
      <c r="A18" s="133">
        <v>41570</v>
      </c>
      <c r="B18" s="116" t="s">
        <v>124</v>
      </c>
      <c r="C18" s="116" t="s">
        <v>27</v>
      </c>
      <c r="D18" s="118">
        <f>Revenue!E3</f>
        <v>5400</v>
      </c>
      <c r="E18" s="118">
        <v>0</v>
      </c>
      <c r="F18" s="118">
        <f t="shared" si="0"/>
        <v>9594.5299999999988</v>
      </c>
    </row>
    <row r="19" spans="1:6" x14ac:dyDescent="0.25">
      <c r="A19" s="133">
        <v>41570</v>
      </c>
      <c r="B19" s="116" t="s">
        <v>126</v>
      </c>
      <c r="C19" s="116" t="s">
        <v>127</v>
      </c>
      <c r="D19" s="118">
        <f>Revenue!E5</f>
        <v>240</v>
      </c>
      <c r="E19" s="118">
        <v>0</v>
      </c>
      <c r="F19" s="118">
        <f t="shared" si="0"/>
        <v>9834.5299999999988</v>
      </c>
    </row>
    <row r="20" spans="1:6" x14ac:dyDescent="0.25">
      <c r="A20" s="133">
        <v>41571</v>
      </c>
      <c r="B20" s="116" t="s">
        <v>112</v>
      </c>
      <c r="C20" s="116" t="s">
        <v>120</v>
      </c>
      <c r="D20" s="118">
        <v>0</v>
      </c>
      <c r="E20" s="118">
        <v>-58.91</v>
      </c>
      <c r="F20" s="118">
        <f t="shared" si="0"/>
        <v>9775.619999999999</v>
      </c>
    </row>
    <row r="21" spans="1:6" x14ac:dyDescent="0.25">
      <c r="A21" s="133">
        <v>41578</v>
      </c>
      <c r="B21" s="116" t="s">
        <v>122</v>
      </c>
      <c r="C21" s="116" t="s">
        <v>123</v>
      </c>
      <c r="D21" s="118">
        <v>0</v>
      </c>
      <c r="E21" s="118">
        <v>-393.86</v>
      </c>
      <c r="F21" s="118">
        <f t="shared" si="0"/>
        <v>9381.7599999999984</v>
      </c>
    </row>
    <row r="22" spans="1:6" x14ac:dyDescent="0.25">
      <c r="A22" s="133">
        <v>41578</v>
      </c>
      <c r="B22" s="116" t="s">
        <v>122</v>
      </c>
      <c r="C22" s="116" t="s">
        <v>125</v>
      </c>
      <c r="D22" s="118">
        <v>106.99</v>
      </c>
      <c r="E22" s="118">
        <v>0</v>
      </c>
      <c r="F22" s="118">
        <f>F21+D22+E22</f>
        <v>9488.7499999999982</v>
      </c>
    </row>
    <row r="23" spans="1:6" x14ac:dyDescent="0.25">
      <c r="A23" s="134">
        <v>41578</v>
      </c>
      <c r="B23" s="117" t="s">
        <v>122</v>
      </c>
      <c r="C23" s="116" t="s">
        <v>133</v>
      </c>
      <c r="D23" s="118">
        <v>0</v>
      </c>
      <c r="E23" s="118">
        <f>-'National Dues'!D3</f>
        <v>-1710</v>
      </c>
      <c r="F23" s="118">
        <f t="shared" si="0"/>
        <v>7778.7499999999982</v>
      </c>
    </row>
    <row r="24" spans="1:6" x14ac:dyDescent="0.25">
      <c r="A24" s="134">
        <v>41578</v>
      </c>
      <c r="B24" s="117" t="s">
        <v>122</v>
      </c>
      <c r="C24" s="116" t="s">
        <v>132</v>
      </c>
      <c r="D24" s="118">
        <v>0</v>
      </c>
      <c r="E24" s="135">
        <f>-'National Dues'!D2</f>
        <v>-2310</v>
      </c>
      <c r="F24" s="118">
        <f t="shared" si="0"/>
        <v>5468.7499999999982</v>
      </c>
    </row>
    <row r="25" spans="1:6" ht="20.25" x14ac:dyDescent="0.4">
      <c r="E25" s="139" t="s">
        <v>130</v>
      </c>
      <c r="F25" s="140">
        <f>F24</f>
        <v>5468.7499999999982</v>
      </c>
    </row>
  </sheetData>
  <sortState ref="A5:F20">
    <sortCondition ref="A5"/>
  </sortState>
  <customSheetViews>
    <customSheetView guid="{E171C5B2-AA3F-4809-9E3F-38A388560A42}">
      <selection activeCell="H3" sqref="H3"/>
      <pageMargins left="0.7" right="0.7" top="0.75" bottom="0.75" header="0.3" footer="0.3"/>
    </customSheetView>
  </customSheetViews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Revenue</vt:lpstr>
      <vt:lpstr>Expense</vt:lpstr>
      <vt:lpstr>National Dues</vt:lpstr>
      <vt:lpstr>Fundraiser Records</vt:lpstr>
      <vt:lpstr>Excomm Report 11.01.13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rmai@uscapitalpartners.net</dc:creator>
  <cp:lastModifiedBy>Raymond</cp:lastModifiedBy>
  <dcterms:created xsi:type="dcterms:W3CDTF">2011-07-29T22:48:55Z</dcterms:created>
  <dcterms:modified xsi:type="dcterms:W3CDTF">2013-11-05T10:26:30Z</dcterms:modified>
</cp:coreProperties>
</file>