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13159\Desktop\Prescriptive Analysis\"/>
    </mc:Choice>
  </mc:AlternateContent>
  <xr:revisionPtr revIDLastSave="0" documentId="13_ncr:1_{6592BD38-9F75-48C3-8451-9415DE8EE3E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1" r:id="rId1"/>
    <sheet name="Sensitivity Report 1" sheetId="11" r:id="rId2"/>
    <sheet name="Q1" sheetId="2" r:id="rId3"/>
    <sheet name="Q2" sheetId="4" r:id="rId4"/>
    <sheet name="Q3 a" sheetId="5" r:id="rId5"/>
    <sheet name="Q3 b" sheetId="6" r:id="rId6"/>
    <sheet name="Q4 a" sheetId="8" r:id="rId7"/>
    <sheet name="Q4 b" sheetId="7" r:id="rId8"/>
    <sheet name="Q5" sheetId="9" r:id="rId9"/>
    <sheet name="Q6" sheetId="10" r:id="rId10"/>
  </sheets>
  <definedNames>
    <definedName name="a">#REF!</definedName>
    <definedName name="Decision_variables">#REF!</definedName>
    <definedName name="Demand">#REF!</definedName>
    <definedName name="Distance">#REF!</definedName>
    <definedName name="l">#REF!</definedName>
    <definedName name="Machine_hours_Available">#REF!</definedName>
    <definedName name="Machine_hours_required">#REF!</definedName>
    <definedName name="Manual_Schedule">'Table 1'!$B$12:$E$18</definedName>
    <definedName name="_xlnm.Print_Area" localSheetId="2">'Q1'!$A$1:$N$36</definedName>
    <definedName name="_xlnm.Print_Area" localSheetId="0">'Table 1'!$A$1:$J$24</definedName>
    <definedName name="solver_adj" localSheetId="2" hidden="1">'Q1'!$B$10:$E$16</definedName>
    <definedName name="solver_adj" localSheetId="3" hidden="1">'Q2'!$B$10:$E$16</definedName>
    <definedName name="solver_adj" localSheetId="4" hidden="1">'Q3 a'!$B$10:$E$16</definedName>
    <definedName name="solver_adj" localSheetId="5" hidden="1">'Q3 b'!$B$10:$E$16</definedName>
    <definedName name="solver_adj" localSheetId="6" hidden="1">'Q4 a'!$B$10:$E$16</definedName>
    <definedName name="solver_adj" localSheetId="7" hidden="1">'Q4 b'!$B$10:$E$16</definedName>
    <definedName name="solver_adj" localSheetId="8" hidden="1">'Q5'!$B$10:$E$16</definedName>
    <definedName name="solver_adj" localSheetId="9" hidden="1">'Q6'!$B$10:$E$16</definedName>
    <definedName name="solver_adj" localSheetId="0" hidden="1">'Table 1'!#REF!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0" hidden="1">1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0" hidden="1">100</definedName>
    <definedName name="solver_lhs1" localSheetId="2" hidden="1">'Q1'!$B$10</definedName>
    <definedName name="solver_lhs1" localSheetId="3" hidden="1">'Q2'!$B$10</definedName>
    <definedName name="solver_lhs1" localSheetId="4" hidden="1">'Q3 a'!$B$10</definedName>
    <definedName name="solver_lhs1" localSheetId="5" hidden="1">'Q3 b'!$B$10</definedName>
    <definedName name="solver_lhs1" localSheetId="6" hidden="1">'Q4 a'!$B$10</definedName>
    <definedName name="solver_lhs1" localSheetId="7" hidden="1">'Q4 b'!$B$10</definedName>
    <definedName name="solver_lhs1" localSheetId="8" hidden="1">'Q5'!$B$10</definedName>
    <definedName name="solver_lhs1" localSheetId="9" hidden="1">'Q6'!$B$10</definedName>
    <definedName name="solver_lhs1" localSheetId="0" hidden="1">'Table 1'!#REF!</definedName>
    <definedName name="solver_lhs2" localSheetId="2" hidden="1">'Q1'!$B$13</definedName>
    <definedName name="solver_lhs2" localSheetId="3" hidden="1">'Q2'!$B$13</definedName>
    <definedName name="solver_lhs2" localSheetId="4" hidden="1">'Q3 a'!$B$13</definedName>
    <definedName name="solver_lhs2" localSheetId="5" hidden="1">'Q3 b'!$B$13</definedName>
    <definedName name="solver_lhs2" localSheetId="6" hidden="1">'Q4 a'!$B$13</definedName>
    <definedName name="solver_lhs2" localSheetId="7" hidden="1">'Q4 b'!$B$13</definedName>
    <definedName name="solver_lhs2" localSheetId="8" hidden="1">'Q5'!$B$13</definedName>
    <definedName name="solver_lhs2" localSheetId="9" hidden="1">'Q6'!$B$13</definedName>
    <definedName name="solver_lhs2" localSheetId="0" hidden="1">'Table 1'!#REF!</definedName>
    <definedName name="solver_lhs3" localSheetId="2" hidden="1">'Q1'!$B$17:$E$17</definedName>
    <definedName name="solver_lhs3" localSheetId="3" hidden="1">'Q2'!$B$17:$E$17</definedName>
    <definedName name="solver_lhs3" localSheetId="4" hidden="1">'Q3 a'!$B$17:$E$17</definedName>
    <definedName name="solver_lhs3" localSheetId="5" hidden="1">'Q3 b'!$B$17:$E$17</definedName>
    <definedName name="solver_lhs3" localSheetId="6" hidden="1">'Q4 a'!$B$17:$E$17</definedName>
    <definedName name="solver_lhs3" localSheetId="7" hidden="1">'Q4 b'!$B$17:$E$17</definedName>
    <definedName name="solver_lhs3" localSheetId="8" hidden="1">'Q5'!$B$17:$E$17</definedName>
    <definedName name="solver_lhs3" localSheetId="9" hidden="1">'Q6'!$B$17:$E$17</definedName>
    <definedName name="solver_lhs3" localSheetId="0" hidden="1">'Table 1'!#REF!</definedName>
    <definedName name="solver_lhs4" localSheetId="2" hidden="1">'Q1'!$F$10:$F$16</definedName>
    <definedName name="solver_lhs4" localSheetId="3" hidden="1">'Q2'!$F$10:$F$16</definedName>
    <definedName name="solver_lhs4" localSheetId="4" hidden="1">'Q3 a'!$F$10:$F$16</definedName>
    <definedName name="solver_lhs4" localSheetId="5" hidden="1">'Q3 b'!$F$10:$F$16</definedName>
    <definedName name="solver_lhs4" localSheetId="6" hidden="1">'Q4 a'!$F$10:$F$16</definedName>
    <definedName name="solver_lhs4" localSheetId="7" hidden="1">'Q4 b'!$F$10:$F$16</definedName>
    <definedName name="solver_lhs4" localSheetId="8" hidden="1">'Q5'!$F$10:$F$16</definedName>
    <definedName name="solver_lhs4" localSheetId="9" hidden="1">'Q6'!$C$10</definedName>
    <definedName name="solver_lhs5" localSheetId="9" hidden="1">'Q6'!$F$10:$F$16</definedName>
    <definedName name="solver_lin" localSheetId="2" hidden="1">1</definedName>
    <definedName name="solver_lin" localSheetId="0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9" hidden="1">5</definedName>
    <definedName name="solver_num" localSheetId="0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0" hidden="1">1</definedName>
    <definedName name="solver_opt" localSheetId="2" hidden="1">'Q1'!$H$35</definedName>
    <definedName name="solver_opt" localSheetId="3" hidden="1">'Q2'!$H$35</definedName>
    <definedName name="solver_opt" localSheetId="4" hidden="1">'Q3 a'!$H$35</definedName>
    <definedName name="solver_opt" localSheetId="5" hidden="1">'Q3 b'!$H$35</definedName>
    <definedName name="solver_opt" localSheetId="6" hidden="1">'Q4 a'!$H$35</definedName>
    <definedName name="solver_opt" localSheetId="7" hidden="1">'Q4 b'!$H$35</definedName>
    <definedName name="solver_opt" localSheetId="8" hidden="1">'Q5'!$H$35</definedName>
    <definedName name="solver_opt" localSheetId="9" hidden="1">'Q6'!$H$35</definedName>
    <definedName name="solver_opt" localSheetId="0" hidden="1">'Table 1'!#REF!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0" hidden="1">0.000001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2" hidden="1">2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0" hidden="1">1</definedName>
    <definedName name="solver_rel2" localSheetId="2" hidden="1">2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0" hidden="1">3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0" hidden="1">3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5" localSheetId="9" hidden="1">1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" localSheetId="0" hidden="1">'Table 1'!#REF!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8" hidden="1">0</definedName>
    <definedName name="solver_rhs2" localSheetId="9" hidden="1">0</definedName>
    <definedName name="solver_rhs2" localSheetId="0" hidden="1">'Table 1'!#REF!</definedName>
    <definedName name="solver_rhs3" localSheetId="2" hidden="1">'Q1'!$B$36:$E$36</definedName>
    <definedName name="solver_rhs3" localSheetId="3" hidden="1">'Q2'!$B$36:$E$36</definedName>
    <definedName name="solver_rhs3" localSheetId="4" hidden="1">'Q3 a'!$B$36:$E$36</definedName>
    <definedName name="solver_rhs3" localSheetId="5" hidden="1">'Q3 b'!$B$36:$E$36</definedName>
    <definedName name="solver_rhs3" localSheetId="6" hidden="1">'Q4 a'!$B$36:$E$36</definedName>
    <definedName name="solver_rhs3" localSheetId="7" hidden="1">'Q4 b'!$B$36:$E$36</definedName>
    <definedName name="solver_rhs3" localSheetId="8" hidden="1">'Q5'!$B$36:$E$36</definedName>
    <definedName name="solver_rhs3" localSheetId="9" hidden="1">'Q6'!$B$36:$E$36</definedName>
    <definedName name="solver_rhs3" localSheetId="0" hidden="1">0</definedName>
    <definedName name="solver_rhs4" localSheetId="2" hidden="1">'Q1'!$M$10:$M$16</definedName>
    <definedName name="solver_rhs4" localSheetId="3" hidden="1">'Q2'!$M$10:$M$16</definedName>
    <definedName name="solver_rhs4" localSheetId="4" hidden="1">'Q3 a'!$M$10:$M$16</definedName>
    <definedName name="solver_rhs4" localSheetId="5" hidden="1">'Q3 b'!$M$10:$M$16</definedName>
    <definedName name="solver_rhs4" localSheetId="6" hidden="1">'Q4 a'!$M$10:$M$16</definedName>
    <definedName name="solver_rhs4" localSheetId="7" hidden="1">'Q4 b'!$M$10:$M$16</definedName>
    <definedName name="solver_rhs4" localSheetId="8" hidden="1">'Q5'!$M$10:$M$16</definedName>
    <definedName name="solver_rhs4" localSheetId="9" hidden="1">0</definedName>
    <definedName name="solver_rhs5" localSheetId="9" hidden="1">'Q6'!$M$10:$M$16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0" hidden="1">0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0" hidden="1">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0" hidden="1">100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0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0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Total_Cos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0" l="1"/>
  <c r="J29" i="10"/>
  <c r="I29" i="10"/>
  <c r="H29" i="10"/>
  <c r="K28" i="10"/>
  <c r="J28" i="10"/>
  <c r="I28" i="10"/>
  <c r="H28" i="10"/>
  <c r="K27" i="10"/>
  <c r="J27" i="10"/>
  <c r="I27" i="10"/>
  <c r="H27" i="10"/>
  <c r="K26" i="10"/>
  <c r="J26" i="10"/>
  <c r="I26" i="10"/>
  <c r="H26" i="10"/>
  <c r="K25" i="10"/>
  <c r="J25" i="10"/>
  <c r="I25" i="10"/>
  <c r="H25" i="10"/>
  <c r="K24" i="10"/>
  <c r="J24" i="10"/>
  <c r="I24" i="10"/>
  <c r="H24" i="10"/>
  <c r="K23" i="10"/>
  <c r="J23" i="10"/>
  <c r="I23" i="10"/>
  <c r="H23" i="10"/>
  <c r="E17" i="10"/>
  <c r="D17" i="10"/>
  <c r="C17" i="10"/>
  <c r="B17" i="10"/>
  <c r="F16" i="10"/>
  <c r="F15" i="10"/>
  <c r="F14" i="10"/>
  <c r="F13" i="10"/>
  <c r="F12" i="10"/>
  <c r="F11" i="10"/>
  <c r="F10" i="10"/>
  <c r="D36" i="9"/>
  <c r="K29" i="9"/>
  <c r="J29" i="9"/>
  <c r="I29" i="9"/>
  <c r="H29" i="9"/>
  <c r="K28" i="9"/>
  <c r="J28" i="9"/>
  <c r="I28" i="9"/>
  <c r="H28" i="9"/>
  <c r="K27" i="9"/>
  <c r="J27" i="9"/>
  <c r="I27" i="9"/>
  <c r="H27" i="9"/>
  <c r="K26" i="9"/>
  <c r="J26" i="9"/>
  <c r="I26" i="9"/>
  <c r="H26" i="9"/>
  <c r="K25" i="9"/>
  <c r="J25" i="9"/>
  <c r="I25" i="9"/>
  <c r="H25" i="9"/>
  <c r="K24" i="9"/>
  <c r="J24" i="9"/>
  <c r="I24" i="9"/>
  <c r="H24" i="9"/>
  <c r="K23" i="9"/>
  <c r="J23" i="9"/>
  <c r="I23" i="9"/>
  <c r="H23" i="9"/>
  <c r="E17" i="9"/>
  <c r="D17" i="9"/>
  <c r="C17" i="9"/>
  <c r="B17" i="9"/>
  <c r="F16" i="9"/>
  <c r="F15" i="9"/>
  <c r="F14" i="9"/>
  <c r="F13" i="9"/>
  <c r="F12" i="9"/>
  <c r="F11" i="9"/>
  <c r="F10" i="9"/>
  <c r="M16" i="7"/>
  <c r="M14" i="7"/>
  <c r="M13" i="7"/>
  <c r="M12" i="7"/>
  <c r="M11" i="7"/>
  <c r="M10" i="7"/>
  <c r="M16" i="8"/>
  <c r="M14" i="8"/>
  <c r="M13" i="8"/>
  <c r="M12" i="8"/>
  <c r="M11" i="8"/>
  <c r="M10" i="8"/>
  <c r="E28" i="6"/>
  <c r="D28" i="6"/>
  <c r="C28" i="6"/>
  <c r="B28" i="6"/>
  <c r="E28" i="5"/>
  <c r="D28" i="5"/>
  <c r="C28" i="5"/>
  <c r="B28" i="5"/>
  <c r="H35" i="5"/>
  <c r="M15" i="8"/>
  <c r="K29" i="8"/>
  <c r="J29" i="8"/>
  <c r="I29" i="8"/>
  <c r="H29" i="8"/>
  <c r="K28" i="8"/>
  <c r="J28" i="8"/>
  <c r="I28" i="8"/>
  <c r="H28" i="8"/>
  <c r="K27" i="8"/>
  <c r="J27" i="8"/>
  <c r="I27" i="8"/>
  <c r="H27" i="8"/>
  <c r="K26" i="8"/>
  <c r="J26" i="8"/>
  <c r="I26" i="8"/>
  <c r="H26" i="8"/>
  <c r="K25" i="8"/>
  <c r="J25" i="8"/>
  <c r="I25" i="8"/>
  <c r="H25" i="8"/>
  <c r="K24" i="8"/>
  <c r="J24" i="8"/>
  <c r="I24" i="8"/>
  <c r="H24" i="8"/>
  <c r="K23" i="8"/>
  <c r="J23" i="8"/>
  <c r="I23" i="8"/>
  <c r="H23" i="8"/>
  <c r="E17" i="8"/>
  <c r="D17" i="8"/>
  <c r="C17" i="8"/>
  <c r="B17" i="8"/>
  <c r="F16" i="8"/>
  <c r="F15" i="8"/>
  <c r="F14" i="8"/>
  <c r="F13" i="8"/>
  <c r="F12" i="8"/>
  <c r="F11" i="8"/>
  <c r="F10" i="8"/>
  <c r="M15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E17" i="7"/>
  <c r="D17" i="7"/>
  <c r="C17" i="7"/>
  <c r="B17" i="7"/>
  <c r="F16" i="7"/>
  <c r="F15" i="7"/>
  <c r="F14" i="7"/>
  <c r="F13" i="7"/>
  <c r="F12" i="7"/>
  <c r="F11" i="7"/>
  <c r="F10" i="7"/>
  <c r="H35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E17" i="6"/>
  <c r="D17" i="6"/>
  <c r="C17" i="6"/>
  <c r="B17" i="6"/>
  <c r="F16" i="6"/>
  <c r="F15" i="6"/>
  <c r="F14" i="6"/>
  <c r="F13" i="6"/>
  <c r="F12" i="6"/>
  <c r="F11" i="6"/>
  <c r="F10" i="6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E17" i="5"/>
  <c r="D17" i="5"/>
  <c r="C17" i="5"/>
  <c r="B17" i="5"/>
  <c r="F16" i="5"/>
  <c r="F15" i="5"/>
  <c r="F14" i="5"/>
  <c r="F13" i="5"/>
  <c r="F12" i="5"/>
  <c r="F11" i="5"/>
  <c r="F10" i="5"/>
  <c r="H35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E17" i="4"/>
  <c r="D17" i="4"/>
  <c r="C17" i="4"/>
  <c r="B17" i="4"/>
  <c r="F16" i="4"/>
  <c r="F15" i="4"/>
  <c r="F14" i="4"/>
  <c r="F13" i="4"/>
  <c r="F12" i="4"/>
  <c r="F11" i="4"/>
  <c r="F10" i="4"/>
  <c r="H35" i="2"/>
  <c r="F16" i="2"/>
  <c r="F15" i="2"/>
  <c r="F14" i="2"/>
  <c r="F12" i="2"/>
  <c r="F11" i="2"/>
  <c r="F13" i="2"/>
  <c r="F10" i="2"/>
  <c r="E17" i="2"/>
  <c r="D17" i="2"/>
  <c r="C17" i="2"/>
  <c r="B17" i="2"/>
  <c r="B17" i="1"/>
  <c r="C17" i="1"/>
  <c r="F24" i="1"/>
  <c r="H27" i="2"/>
  <c r="H23" i="2"/>
  <c r="I24" i="2"/>
  <c r="J24" i="2"/>
  <c r="K23" i="2"/>
  <c r="I28" i="2"/>
  <c r="J29" i="2"/>
  <c r="H28" i="2"/>
  <c r="I29" i="2"/>
  <c r="H29" i="2"/>
  <c r="J27" i="2"/>
  <c r="J28" i="2"/>
  <c r="I27" i="2"/>
  <c r="J23" i="2"/>
  <c r="I23" i="2"/>
  <c r="K26" i="2"/>
  <c r="J26" i="2"/>
  <c r="J25" i="2"/>
  <c r="I26" i="2"/>
  <c r="I25" i="2"/>
  <c r="H26" i="2"/>
  <c r="H25" i="2"/>
  <c r="H24" i="2"/>
  <c r="K29" i="2"/>
  <c r="K28" i="2"/>
  <c r="K27" i="2"/>
  <c r="K25" i="2"/>
  <c r="K24" i="2"/>
  <c r="H35" i="7"/>
  <c r="H35" i="8"/>
  <c r="H35" i="9"/>
  <c r="H35" i="10"/>
</calcChain>
</file>

<file path=xl/sharedStrings.xml><?xml version="1.0" encoding="utf-8"?>
<sst xmlns="http://schemas.openxmlformats.org/spreadsheetml/2006/main" count="980" uniqueCount="164">
  <si>
    <t>Outsourcing Production Schedule and Prices Charged to Filatoi Riuniti - February</t>
  </si>
  <si>
    <t>PRODUCTION SCHEDULE FOR FEBRUARY</t>
  </si>
  <si>
    <t>PRICES CHARGED TO FILATOI RIUNITI</t>
  </si>
  <si>
    <t>(Kg)</t>
  </si>
  <si>
    <t>($/Kg)</t>
  </si>
  <si>
    <t>Size</t>
  </si>
  <si>
    <t>Supplier</t>
  </si>
  <si>
    <t>Extrafine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</si>
  <si>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</si>
  <si>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</si>
  <si>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</si>
  <si>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</si>
  <si>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</si>
  <si>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</si>
  <si>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</si>
  <si>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</si>
  <si>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R.</t>
  </si>
  <si>
    <t>Giuliani</t>
  </si>
  <si>
    <t>DEMAND TO MEET</t>
  </si>
  <si>
    <t>total</t>
  </si>
  <si>
    <t>(Kg/month)</t>
  </si>
  <si>
    <t>DECISION VARIABLES</t>
  </si>
  <si>
    <t>MACHINE HOURS REQUIRED FOR PRODUCTION</t>
  </si>
  <si>
    <t>PRODUCTION</t>
  </si>
  <si>
    <t>Yarn produced by each factory (Kg/month)</t>
  </si>
  <si>
    <t>(Hours/Kg)</t>
  </si>
  <si>
    <t>CAPACITY</t>
  </si>
  <si>
    <t>(Machine hours</t>
  </si>
  <si>
    <t>per month)</t>
  </si>
  <si>
    <t>COST OF PRODUCTION</t>
  </si>
  <si>
    <t>COST OF TRANSPORTATION</t>
  </si>
  <si>
    <t>Round trip
distance</t>
  </si>
  <si>
    <t>(Km)</t>
  </si>
  <si>
    <t>($/Kg/Km)</t>
  </si>
  <si>
    <t>Table 1</t>
  </si>
  <si>
    <t>Constraints</t>
  </si>
  <si>
    <t>Demand Extra Fine</t>
  </si>
  <si>
    <t>Demand Fine</t>
  </si>
  <si>
    <t>Demand Medium</t>
  </si>
  <si>
    <t>Demand Coarse</t>
  </si>
  <si>
    <t>Capacity Ambrosi</t>
  </si>
  <si>
    <t>Capacity Bresciani</t>
  </si>
  <si>
    <t>Capacity Castri</t>
  </si>
  <si>
    <t>Capacity De Blasi</t>
  </si>
  <si>
    <t>Capacity Estensi</t>
  </si>
  <si>
    <t>Capacity Filatoi Riuniti</t>
  </si>
  <si>
    <t>Capacity Giuliani</t>
  </si>
  <si>
    <t>Ambrosi Extra Fine Zero</t>
  </si>
  <si>
    <t>De Blasi Extra Fine Zero</t>
  </si>
  <si>
    <t>=</t>
  </si>
  <si>
    <t>&lt;=</t>
  </si>
  <si>
    <t>total</t>
    <phoneticPr fontId="11" type="noConversion"/>
  </si>
  <si>
    <t>total hours</t>
    <phoneticPr fontId="11" type="noConversion"/>
  </si>
  <si>
    <t>total cost</t>
    <phoneticPr fontId="11" type="noConversion"/>
  </si>
  <si>
    <t>$B$10</t>
  </si>
  <si>
    <t>Ambrosi Extrafine</t>
  </si>
  <si>
    <t>$C$10</t>
  </si>
  <si>
    <t>Ambrosi Fine</t>
  </si>
  <si>
    <t>$D$10</t>
  </si>
  <si>
    <t>Ambrosi Medium</t>
  </si>
  <si>
    <t>$E$10</t>
  </si>
  <si>
    <t>Ambrosi Coarse</t>
  </si>
  <si>
    <t>$B$11</t>
  </si>
  <si>
    <t>Bresciani Extrafine</t>
  </si>
  <si>
    <t>$C$11</t>
  </si>
  <si>
    <t>Bresciani Fine</t>
  </si>
  <si>
    <t>$D$11</t>
  </si>
  <si>
    <t>Bresciani Medium</t>
  </si>
  <si>
    <t>$E$11</t>
  </si>
  <si>
    <t>Bresciani Coarse</t>
  </si>
  <si>
    <t>$B$12</t>
  </si>
  <si>
    <t>Castri Extrafine</t>
  </si>
  <si>
    <t>$C$12</t>
  </si>
  <si>
    <t>Castri Fine</t>
  </si>
  <si>
    <t>$D$12</t>
  </si>
  <si>
    <t>Castri Medium</t>
  </si>
  <si>
    <t>$E$12</t>
  </si>
  <si>
    <t>Castri Coarse</t>
  </si>
  <si>
    <t>$B$13</t>
  </si>
  <si>
    <t>De Blasi Extrafine</t>
  </si>
  <si>
    <t>$C$13</t>
  </si>
  <si>
    <t>De Blasi Fine</t>
  </si>
  <si>
    <t>$D$13</t>
  </si>
  <si>
    <t>De Blasi Medium</t>
  </si>
  <si>
    <t>$E$13</t>
  </si>
  <si>
    <t>De Blasi Coarse</t>
  </si>
  <si>
    <t>$B$14</t>
  </si>
  <si>
    <t>Estensi Extrafine</t>
  </si>
  <si>
    <t>$C$14</t>
  </si>
  <si>
    <t>Estensi Fine</t>
  </si>
  <si>
    <t>$D$14</t>
  </si>
  <si>
    <t>Estensi Medium</t>
  </si>
  <si>
    <t>$E$14</t>
  </si>
  <si>
    <t>Estensi Coarse</t>
  </si>
  <si>
    <t>$B$15</t>
  </si>
  <si>
    <t>Filatoi R. Extrafine</t>
  </si>
  <si>
    <t>$C$15</t>
  </si>
  <si>
    <t>Filatoi R. Fine</t>
  </si>
  <si>
    <t>$D$15</t>
  </si>
  <si>
    <t>Filatoi R. Medium</t>
  </si>
  <si>
    <t>$E$15</t>
  </si>
  <si>
    <t>Filatoi R. Coarse</t>
  </si>
  <si>
    <t>$B$16</t>
  </si>
  <si>
    <t>Giuliani Extrafine</t>
  </si>
  <si>
    <t>$C$16</t>
  </si>
  <si>
    <t>Giuliani Fine</t>
  </si>
  <si>
    <t>$D$16</t>
  </si>
  <si>
    <t>Giuliani Medium</t>
  </si>
  <si>
    <t>$E$16</t>
  </si>
  <si>
    <t>Giuliani Coarse</t>
  </si>
  <si>
    <t>$B$17</t>
  </si>
  <si>
    <t>total Extrafine</t>
  </si>
  <si>
    <t>$C$17</t>
  </si>
  <si>
    <t>total Fine</t>
  </si>
  <si>
    <t>$D$17</t>
  </si>
  <si>
    <t>total Medium</t>
  </si>
  <si>
    <t>$E$17</t>
  </si>
  <si>
    <t>total Coarse</t>
  </si>
  <si>
    <t>$F$10</t>
  </si>
  <si>
    <t>Ambrosi total hours</t>
  </si>
  <si>
    <t>$F$11</t>
  </si>
  <si>
    <t>Bresciani total hours</t>
  </si>
  <si>
    <t>$F$12</t>
  </si>
  <si>
    <t>Castri total hours</t>
  </si>
  <si>
    <t>$F$13</t>
  </si>
  <si>
    <t>De Blasi total hours</t>
  </si>
  <si>
    <t>$F$14</t>
  </si>
  <si>
    <t>Estensi total hours</t>
  </si>
  <si>
    <t>$F$15</t>
  </si>
  <si>
    <t>Filatoi R. total hours</t>
  </si>
  <si>
    <t>$F$16</t>
  </si>
  <si>
    <t>Giuliani total hours</t>
  </si>
  <si>
    <t>Q1</t>
    <phoneticPr fontId="11" type="noConversion"/>
  </si>
  <si>
    <t>&gt;</t>
    <phoneticPr fontId="11" type="noConversion"/>
  </si>
  <si>
    <t>Q2</t>
    <phoneticPr fontId="11" type="noConversion"/>
  </si>
  <si>
    <t>Q3</t>
    <phoneticPr fontId="11" type="noConversion"/>
  </si>
  <si>
    <t>Q3 a</t>
    <phoneticPr fontId="11" type="noConversion"/>
  </si>
  <si>
    <t>Q3 b</t>
    <phoneticPr fontId="11" type="noConversion"/>
  </si>
  <si>
    <t>Q4</t>
    <phoneticPr fontId="11" type="noConversion"/>
  </si>
  <si>
    <t>b</t>
    <phoneticPr fontId="11" type="noConversion"/>
  </si>
  <si>
    <t>a</t>
    <phoneticPr fontId="11" type="noConversion"/>
  </si>
  <si>
    <t>Q5</t>
    <phoneticPr fontId="11" type="noConversion"/>
  </si>
  <si>
    <t>original cost</t>
    <phoneticPr fontId="11" type="noConversion"/>
  </si>
  <si>
    <t>increase</t>
    <phoneticPr fontId="11" type="noConversion"/>
  </si>
  <si>
    <t>Q6</t>
    <phoneticPr fontId="11" type="noConversion"/>
  </si>
  <si>
    <t>Microsoft Excel 16.0 Sensitivity Report</t>
  </si>
  <si>
    <t>Worksheet: [Yujie Fu 487911 Filatoi tables.xlsx]Q1</t>
  </si>
  <si>
    <t>Report Created: 2020/12/4 2:26:58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</si>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</sst>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9"/>
      <name val="宋体"/>
      <family val="3"/>
      <charset val="134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0" fillId="0" borderId="0" xfId="0" applyBorder="1"/>
    <xf numFmtId="0" fontId="5" fillId="0" borderId="5" xfId="0" applyFont="1" applyBorder="1" applyAlignment="1">
      <alignment horizontal="centerContinuous"/>
    </xf>
    <xf numFmtId="0" fontId="0" fillId="0" borderId="6" xfId="0" applyBorder="1"/>
    <xf numFmtId="0" fontId="5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11" xfId="0" applyFont="1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166" fontId="6" fillId="0" borderId="0" xfId="1" applyNumberFormat="1" applyFont="1" applyBorder="1"/>
    <xf numFmtId="166" fontId="6" fillId="0" borderId="14" xfId="1" applyNumberFormat="1" applyFont="1" applyBorder="1"/>
    <xf numFmtId="11" fontId="1" fillId="2" borderId="15" xfId="1" applyNumberFormat="1" applyFont="1" applyFill="1" applyBorder="1"/>
    <xf numFmtId="164" fontId="7" fillId="0" borderId="0" xfId="1" applyNumberFormat="1" applyFont="1" applyFill="1" applyBorder="1"/>
    <xf numFmtId="164" fontId="7" fillId="0" borderId="0" xfId="1" applyFont="1" applyFill="1" applyBorder="1"/>
    <xf numFmtId="164" fontId="7" fillId="0" borderId="14" xfId="1" applyFont="1" applyFill="1" applyBorder="1"/>
    <xf numFmtId="0" fontId="0" fillId="0" borderId="16" xfId="0" applyBorder="1"/>
    <xf numFmtId="164" fontId="7" fillId="0" borderId="15" xfId="1" applyFont="1" applyFill="1" applyBorder="1"/>
    <xf numFmtId="11" fontId="7" fillId="2" borderId="15" xfId="1" applyNumberFormat="1" applyFont="1" applyFill="1" applyBorder="1"/>
    <xf numFmtId="0" fontId="5" fillId="0" borderId="13" xfId="0" applyFont="1" applyBorder="1"/>
    <xf numFmtId="166" fontId="8" fillId="0" borderId="0" xfId="1" applyNumberFormat="1" applyFont="1" applyBorder="1"/>
    <xf numFmtId="166" fontId="8" fillId="0" borderId="14" xfId="1" applyNumberFormat="1" applyFont="1" applyBorder="1"/>
    <xf numFmtId="164" fontId="8" fillId="2" borderId="15" xfId="1" applyFont="1" applyFill="1" applyBorder="1"/>
    <xf numFmtId="164" fontId="8" fillId="2" borderId="0" xfId="1" applyFont="1" applyFill="1" applyBorder="1"/>
    <xf numFmtId="164" fontId="8" fillId="2" borderId="14" xfId="1" applyFont="1" applyFill="1" applyBorder="1"/>
    <xf numFmtId="0" fontId="5" fillId="0" borderId="16" xfId="0" applyFont="1" applyBorder="1"/>
    <xf numFmtId="0" fontId="0" fillId="0" borderId="17" xfId="0" applyBorder="1"/>
    <xf numFmtId="166" fontId="6" fillId="0" borderId="18" xfId="1" applyNumberFormat="1" applyFont="1" applyBorder="1"/>
    <xf numFmtId="166" fontId="6" fillId="0" borderId="19" xfId="1" applyNumberFormat="1" applyFont="1" applyBorder="1"/>
    <xf numFmtId="164" fontId="7" fillId="0" borderId="20" xfId="1" applyFont="1" applyFill="1" applyBorder="1"/>
    <xf numFmtId="164" fontId="7" fillId="0" borderId="18" xfId="1" applyFont="1" applyFill="1" applyBorder="1"/>
    <xf numFmtId="164" fontId="7" fillId="0" borderId="19" xfId="1" applyFont="1" applyFill="1" applyBorder="1"/>
    <xf numFmtId="0" fontId="0" fillId="0" borderId="11" xfId="0" applyBorder="1"/>
    <xf numFmtId="164" fontId="6" fillId="0" borderId="0" xfId="1" applyNumberFormat="1" applyFont="1" applyBorder="1"/>
    <xf numFmtId="164" fontId="6" fillId="0" borderId="0" xfId="1" applyFont="1" applyBorder="1"/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6" fillId="0" borderId="21" xfId="1" applyNumberFormat="1" applyFont="1" applyBorder="1"/>
    <xf numFmtId="166" fontId="6" fillId="0" borderId="22" xfId="1" applyNumberFormat="1" applyFont="1" applyBorder="1"/>
    <xf numFmtId="166" fontId="6" fillId="0" borderId="23" xfId="1" applyNumberFormat="1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24" xfId="0" applyFont="1" applyBorder="1" applyAlignment="1">
      <alignment horizontal="centerContinuous" vertical="center"/>
    </xf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right"/>
    </xf>
    <xf numFmtId="165" fontId="9" fillId="0" borderId="0" xfId="2" applyNumberFormat="1" applyFont="1"/>
    <xf numFmtId="166" fontId="1" fillId="0" borderId="0" xfId="1" applyNumberFormat="1" applyBorder="1"/>
    <xf numFmtId="9" fontId="9" fillId="0" borderId="0" xfId="2" applyFont="1"/>
    <xf numFmtId="9" fontId="1" fillId="0" borderId="0" xfId="2"/>
    <xf numFmtId="164" fontId="1" fillId="0" borderId="0" xfId="1" applyNumberFormat="1" applyFill="1" applyBorder="1"/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/>
    </xf>
    <xf numFmtId="11" fontId="1" fillId="2" borderId="28" xfId="1" applyNumberFormat="1" applyFont="1" applyFill="1" applyBorder="1"/>
    <xf numFmtId="11" fontId="7" fillId="2" borderId="0" xfId="1" applyNumberFormat="1" applyFont="1" applyFill="1" applyBorder="1"/>
    <xf numFmtId="166" fontId="5" fillId="0" borderId="0" xfId="1" applyNumberFormat="1" applyFont="1" applyBorder="1"/>
    <xf numFmtId="0" fontId="1" fillId="0" borderId="36" xfId="0" applyFont="1" applyBorder="1" applyAlignment="1">
      <alignment horizontal="center"/>
    </xf>
    <xf numFmtId="166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0" fillId="0" borderId="0" xfId="0" applyFont="1" applyAlignment="1">
      <alignment horizontal="left" vertical="center" wrapText="1"/>
    </xf>
    <xf numFmtId="0" fontId="0" fillId="3" borderId="36" xfId="0" applyFill="1" applyBorder="1"/>
    <xf numFmtId="0" fontId="12" fillId="3" borderId="36" xfId="0" applyFont="1" applyFill="1" applyBorder="1" applyAlignment="1">
      <alignment horizontal="left" vertical="center" wrapText="1"/>
    </xf>
    <xf numFmtId="0" fontId="1" fillId="0" borderId="0" xfId="1" applyNumberFormat="1" applyFill="1" applyBorder="1"/>
    <xf numFmtId="0" fontId="7" fillId="0" borderId="0" xfId="1" applyNumberFormat="1" applyFont="1" applyFill="1" applyBorder="1"/>
    <xf numFmtId="0" fontId="7" fillId="0" borderId="27" xfId="1" applyNumberFormat="1" applyFont="1" applyFill="1" applyBorder="1"/>
    <xf numFmtId="0" fontId="8" fillId="0" borderId="0" xfId="1" applyNumberFormat="1" applyFont="1" applyFill="1" applyBorder="1"/>
    <xf numFmtId="0" fontId="8" fillId="0" borderId="27" xfId="1" applyNumberFormat="1" applyFont="1" applyFill="1" applyBorder="1"/>
    <xf numFmtId="0" fontId="7" fillId="0" borderId="8" xfId="1" applyNumberFormat="1" applyFont="1" applyFill="1" applyBorder="1"/>
    <xf numFmtId="0" fontId="7" fillId="0" borderId="12" xfId="1" applyNumberFormat="1" applyFont="1" applyFill="1" applyBorder="1"/>
    <xf numFmtId="0" fontId="1" fillId="0" borderId="32" xfId="1" applyNumberFormat="1" applyFill="1" applyBorder="1"/>
    <xf numFmtId="0" fontId="1" fillId="0" borderId="29" xfId="1" applyNumberFormat="1" applyFill="1" applyBorder="1"/>
    <xf numFmtId="0" fontId="1" fillId="0" borderId="30" xfId="1" applyNumberFormat="1" applyFill="1" applyBorder="1"/>
    <xf numFmtId="0" fontId="1" fillId="0" borderId="28" xfId="1" applyNumberFormat="1" applyFill="1" applyBorder="1"/>
    <xf numFmtId="0" fontId="1" fillId="0" borderId="27" xfId="1" applyNumberFormat="1" applyFill="1" applyBorder="1"/>
    <xf numFmtId="0" fontId="5" fillId="0" borderId="28" xfId="1" applyNumberFormat="1" applyFont="1" applyFill="1" applyBorder="1"/>
    <xf numFmtId="0" fontId="5" fillId="0" borderId="0" xfId="1" applyNumberFormat="1" applyFont="1" applyFill="1" applyBorder="1"/>
    <xf numFmtId="0" fontId="5" fillId="0" borderId="27" xfId="1" applyNumberFormat="1" applyFont="1" applyFill="1" applyBorder="1"/>
    <xf numFmtId="0" fontId="1" fillId="0" borderId="31" xfId="1" applyNumberFormat="1" applyFill="1" applyBorder="1"/>
    <xf numFmtId="0" fontId="1" fillId="0" borderId="8" xfId="1" applyNumberFormat="1" applyFill="1" applyBorder="1"/>
    <xf numFmtId="0" fontId="1" fillId="0" borderId="12" xfId="1" applyNumberFormat="1" applyFill="1" applyBorder="1"/>
    <xf numFmtId="0" fontId="1" fillId="0" borderId="33" xfId="1" applyNumberFormat="1" applyBorder="1"/>
    <xf numFmtId="0" fontId="1" fillId="0" borderId="34" xfId="1" applyNumberFormat="1" applyBorder="1"/>
    <xf numFmtId="0" fontId="1" fillId="0" borderId="35" xfId="1" applyNumberFormat="1" applyBorder="1"/>
    <xf numFmtId="0" fontId="1" fillId="0" borderId="16" xfId="1" applyNumberFormat="1" applyBorder="1"/>
    <xf numFmtId="0" fontId="1" fillId="0" borderId="11" xfId="1" applyNumberFormat="1" applyBorder="1"/>
    <xf numFmtId="0" fontId="1" fillId="0" borderId="36" xfId="1" applyNumberFormat="1" applyBorder="1"/>
    <xf numFmtId="0" fontId="1" fillId="0" borderId="6" xfId="1" applyNumberFormat="1" applyBorder="1"/>
    <xf numFmtId="0" fontId="5" fillId="0" borderId="16" xfId="1" applyNumberFormat="1" applyFont="1" applyBorder="1"/>
    <xf numFmtId="0" fontId="1" fillId="2" borderId="28" xfId="1" applyNumberFormat="1" applyFill="1" applyBorder="1"/>
    <xf numFmtId="0" fontId="1" fillId="3" borderId="36" xfId="1" applyNumberFormat="1" applyFill="1" applyBorder="1"/>
    <xf numFmtId="0" fontId="0" fillId="3" borderId="36" xfId="0" applyNumberFormat="1" applyFill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36" xfId="0" applyFont="1" applyFill="1" applyBorder="1"/>
    <xf numFmtId="0" fontId="0" fillId="0" borderId="39" xfId="0" applyFill="1" applyBorder="1" applyAlignment="1"/>
    <xf numFmtId="0" fontId="0" fillId="0" borderId="40" xfId="0" applyFill="1" applyBorder="1" applyAlignment="1"/>
    <xf numFmtId="0" fontId="1" fillId="3" borderId="36" xfId="1" applyNumberFormat="1" applyFont="1" applyFill="1" applyBorder="1"/>
    <xf numFmtId="0" fontId="1" fillId="4" borderId="36" xfId="1" applyNumberFormat="1" applyFill="1" applyBorder="1"/>
    <xf numFmtId="0" fontId="13" fillId="5" borderId="0" xfId="0" applyNumberFormat="1" applyFont="1" applyFill="1"/>
    <xf numFmtId="0" fontId="1" fillId="0" borderId="0" xfId="0" applyFont="1" applyFill="1" applyBorder="1"/>
    <xf numFmtId="0" fontId="1" fillId="0" borderId="16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3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showGridLines="0" workbookViewId="0">
      <selection activeCell="J30" sqref="J30"/>
    </sheetView>
  </sheetViews>
  <sheetFormatPr defaultRowHeight="12.75" x14ac:dyDescent="0.2"/>
  <cols>
    <col min="1" max="1" width="10" customWidth="1"/>
    <col min="2" max="5" width="8.85546875" customWidth="1"/>
    <col min="6" max="6" width="8.7109375" customWidth="1"/>
    <col min="12" max="12" width="3.28515625" customWidth="1"/>
  </cols>
  <sheetData>
    <row r="1" spans="1:16" ht="18" x14ac:dyDescent="0.25">
      <c r="A1" s="1" t="s">
        <v>34</v>
      </c>
    </row>
    <row r="2" spans="1:16" ht="18" x14ac:dyDescent="0.25">
      <c r="A2" s="2" t="s">
        <v>0</v>
      </c>
      <c r="B2" s="3"/>
    </row>
    <row r="3" spans="1:16" ht="18" x14ac:dyDescent="0.25">
      <c r="A3" s="1"/>
    </row>
    <row r="8" spans="1:16" x14ac:dyDescent="0.2">
      <c r="A8" s="4" t="s">
        <v>1</v>
      </c>
      <c r="G8" s="4" t="s">
        <v>2</v>
      </c>
      <c r="J8" s="4"/>
      <c r="K8" s="4"/>
    </row>
    <row r="9" spans="1:16" ht="13.5" thickBot="1" x14ac:dyDescent="0.25">
      <c r="A9" t="s">
        <v>3</v>
      </c>
      <c r="G9" t="s">
        <v>4</v>
      </c>
    </row>
    <row r="10" spans="1:16" x14ac:dyDescent="0.2">
      <c r="A10" s="5"/>
      <c r="B10" s="6" t="s">
        <v>5</v>
      </c>
      <c r="C10" s="7"/>
      <c r="D10" s="7"/>
      <c r="E10" s="8"/>
      <c r="F10" s="9"/>
      <c r="G10" s="10" t="s">
        <v>5</v>
      </c>
      <c r="H10" s="7"/>
      <c r="I10" s="7"/>
      <c r="J10" s="8"/>
      <c r="K10" s="9"/>
    </row>
    <row r="11" spans="1:16" x14ac:dyDescent="0.2">
      <c r="A11" s="12" t="s">
        <v>6</v>
      </c>
      <c r="B11" s="13" t="s">
        <v>7</v>
      </c>
      <c r="C11" s="13" t="s">
        <v>8</v>
      </c>
      <c r="D11" s="13" t="s">
        <v>9</v>
      </c>
      <c r="E11" s="14" t="s">
        <v>10</v>
      </c>
      <c r="F11" s="15"/>
      <c r="G11" s="16" t="s">
        <v>7</v>
      </c>
      <c r="H11" s="13" t="s">
        <v>8</v>
      </c>
      <c r="I11" s="13" t="s">
        <v>9</v>
      </c>
      <c r="J11" s="14" t="s">
        <v>10</v>
      </c>
      <c r="K11" s="15"/>
    </row>
    <row r="12" spans="1:16" x14ac:dyDescent="0.2">
      <c r="A12" s="19" t="s">
        <v>11</v>
      </c>
      <c r="B12" s="20"/>
      <c r="C12" s="20"/>
      <c r="D12" s="20">
        <v>3000</v>
      </c>
      <c r="E12" s="21"/>
      <c r="F12" s="20"/>
      <c r="G12" s="22"/>
      <c r="H12" s="23">
        <v>13</v>
      </c>
      <c r="I12" s="24">
        <v>10.65</v>
      </c>
      <c r="J12" s="25">
        <v>9.6</v>
      </c>
      <c r="K12" s="24"/>
      <c r="M12" s="70"/>
      <c r="N12" s="71"/>
      <c r="O12" s="71"/>
      <c r="P12" s="71"/>
    </row>
    <row r="13" spans="1:16" x14ac:dyDescent="0.2">
      <c r="A13" s="19" t="s">
        <v>12</v>
      </c>
      <c r="B13" s="20"/>
      <c r="C13" s="20"/>
      <c r="D13" s="20"/>
      <c r="E13" s="21">
        <v>12000</v>
      </c>
      <c r="F13" s="20"/>
      <c r="G13" s="27">
        <v>17.399999999999999</v>
      </c>
      <c r="H13" s="24">
        <v>14.1</v>
      </c>
      <c r="I13" s="24">
        <v>11.2</v>
      </c>
      <c r="J13" s="25">
        <v>9.4499999999999993</v>
      </c>
      <c r="K13" s="24"/>
      <c r="M13" s="71"/>
      <c r="N13" s="71"/>
      <c r="O13" s="71"/>
      <c r="P13" s="71"/>
    </row>
    <row r="14" spans="1:16" x14ac:dyDescent="0.2">
      <c r="A14" s="19" t="s">
        <v>13</v>
      </c>
      <c r="B14" s="20"/>
      <c r="C14" s="20"/>
      <c r="D14" s="20"/>
      <c r="E14" s="21">
        <v>10000</v>
      </c>
      <c r="F14" s="20"/>
      <c r="G14" s="27">
        <v>17.399999999999999</v>
      </c>
      <c r="H14" s="24">
        <v>14.22</v>
      </c>
      <c r="I14" s="24">
        <v>11</v>
      </c>
      <c r="J14" s="25">
        <v>9.5</v>
      </c>
      <c r="K14" s="24"/>
      <c r="M14" s="71"/>
      <c r="N14" s="71"/>
      <c r="O14" s="71"/>
      <c r="P14" s="71"/>
    </row>
    <row r="15" spans="1:16" x14ac:dyDescent="0.2">
      <c r="A15" s="19" t="s">
        <v>14</v>
      </c>
      <c r="B15" s="20"/>
      <c r="C15" s="20"/>
      <c r="D15" s="20"/>
      <c r="E15" s="21">
        <v>1000</v>
      </c>
      <c r="F15" s="20"/>
      <c r="G15" s="28"/>
      <c r="H15" s="24">
        <v>14.3</v>
      </c>
      <c r="I15" s="24">
        <v>11.25</v>
      </c>
      <c r="J15" s="25">
        <v>9.6</v>
      </c>
      <c r="K15" s="24"/>
      <c r="M15" s="70"/>
      <c r="N15" s="71"/>
      <c r="O15" s="71"/>
      <c r="P15" s="71"/>
    </row>
    <row r="16" spans="1:16" x14ac:dyDescent="0.2">
      <c r="A16" s="19" t="s">
        <v>15</v>
      </c>
      <c r="B16" s="20"/>
      <c r="C16" s="20"/>
      <c r="D16" s="20"/>
      <c r="E16" s="21"/>
      <c r="F16" s="20"/>
      <c r="G16" s="27">
        <v>17.5</v>
      </c>
      <c r="H16" s="24">
        <v>13.8</v>
      </c>
      <c r="I16" s="24">
        <v>11.4</v>
      </c>
      <c r="J16" s="25">
        <v>9.6</v>
      </c>
      <c r="K16" s="24"/>
      <c r="M16" s="71"/>
      <c r="N16" s="71"/>
      <c r="O16" s="71"/>
      <c r="P16" s="71"/>
    </row>
    <row r="17" spans="1:16" x14ac:dyDescent="0.2">
      <c r="A17" s="29" t="s">
        <v>16</v>
      </c>
      <c r="B17" s="30">
        <f>B24</f>
        <v>25000</v>
      </c>
      <c r="C17" s="30">
        <f>C24</f>
        <v>26500</v>
      </c>
      <c r="D17" s="30">
        <v>21000</v>
      </c>
      <c r="E17" s="31"/>
      <c r="F17" s="30"/>
      <c r="G17" s="32"/>
      <c r="H17" s="33"/>
      <c r="I17" s="33"/>
      <c r="J17" s="34"/>
      <c r="K17" s="24"/>
      <c r="M17" s="71"/>
      <c r="N17" s="71"/>
      <c r="O17" s="71"/>
      <c r="P17" s="71"/>
    </row>
    <row r="18" spans="1:16" ht="13.5" thickBot="1" x14ac:dyDescent="0.25">
      <c r="A18" s="36" t="s">
        <v>17</v>
      </c>
      <c r="B18" s="37"/>
      <c r="C18" s="37"/>
      <c r="D18" s="37"/>
      <c r="E18" s="38">
        <v>6000</v>
      </c>
      <c r="F18" s="20"/>
      <c r="G18" s="39">
        <v>19.75</v>
      </c>
      <c r="H18" s="40">
        <v>13.9</v>
      </c>
      <c r="I18" s="40">
        <v>10.75</v>
      </c>
      <c r="J18" s="41">
        <v>9.4</v>
      </c>
      <c r="K18" s="24"/>
      <c r="M18" s="71"/>
      <c r="N18" s="71"/>
      <c r="O18" s="71"/>
      <c r="P18" s="71"/>
    </row>
    <row r="19" spans="1:16" x14ac:dyDescent="0.2">
      <c r="A19" s="9"/>
      <c r="B19" s="20"/>
      <c r="C19" s="20"/>
      <c r="D19" s="20"/>
      <c r="E19" s="20"/>
      <c r="F19" s="20"/>
      <c r="G19" s="20"/>
      <c r="H19" s="20"/>
      <c r="I19" s="43"/>
      <c r="J19" s="43"/>
      <c r="K19" s="43"/>
    </row>
    <row r="20" spans="1:16" x14ac:dyDescent="0.2">
      <c r="A20" s="9"/>
      <c r="B20" s="20"/>
      <c r="C20" s="20"/>
      <c r="D20" s="20"/>
      <c r="E20" s="20"/>
      <c r="F20" s="20"/>
      <c r="G20" s="20"/>
      <c r="H20" s="20"/>
      <c r="I20" s="43"/>
      <c r="J20" s="43"/>
      <c r="K20" s="43"/>
    </row>
    <row r="21" spans="1:16" x14ac:dyDescent="0.2">
      <c r="A21" s="9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6" ht="13.5" thickBot="1" x14ac:dyDescent="0.25">
      <c r="A22" s="4" t="s">
        <v>18</v>
      </c>
    </row>
    <row r="23" spans="1:16" x14ac:dyDescent="0.2">
      <c r="A23" s="45" t="s">
        <v>5</v>
      </c>
      <c r="B23" s="46" t="s">
        <v>7</v>
      </c>
      <c r="C23" s="47" t="s">
        <v>8</v>
      </c>
      <c r="D23" s="47" t="s">
        <v>9</v>
      </c>
      <c r="E23" s="48" t="s">
        <v>10</v>
      </c>
      <c r="F23" s="15" t="s">
        <v>19</v>
      </c>
      <c r="G23" s="15"/>
      <c r="H23" s="15"/>
      <c r="I23" s="15"/>
      <c r="J23" s="15"/>
      <c r="K23" s="15"/>
      <c r="L23" s="15"/>
    </row>
    <row r="24" spans="1:16" ht="13.5" thickBot="1" x14ac:dyDescent="0.25">
      <c r="A24" s="45" t="s">
        <v>20</v>
      </c>
      <c r="B24" s="49">
        <v>25000</v>
      </c>
      <c r="C24" s="50">
        <v>26500</v>
      </c>
      <c r="D24" s="50">
        <v>24000</v>
      </c>
      <c r="E24" s="51">
        <v>29000</v>
      </c>
      <c r="F24" s="20">
        <f>SUM(B24:E24)</f>
        <v>104500</v>
      </c>
      <c r="G24" s="20"/>
      <c r="H24" s="20"/>
      <c r="I24" s="20"/>
      <c r="J24" s="20"/>
      <c r="K24" s="20"/>
      <c r="L24" s="20"/>
    </row>
    <row r="25" spans="1:16" x14ac:dyDescent="0.2">
      <c r="A25" s="4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6" s="9" customFormat="1" x14ac:dyDescent="0.2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38" spans="1:12" x14ac:dyDescent="0.2">
      <c r="A38" s="9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</row>
  </sheetData>
  <phoneticPr fontId="11" type="noConversion"/>
  <printOptions horizontalCentered="1" verticalCentered="1"/>
  <pageMargins left="0.75" right="0.75" top="0.75" bottom="0.5" header="0.5" footer="0.25"/>
  <pageSetup scale="125" orientation="landscape" horizontalDpi="4294967293" verticalDpi="4294967293" r:id="rId1"/>
  <headerFooter alignWithMargins="0">
    <oddHeader>&amp;LFilatoi Riuniti - March 3, 1996&amp;R&amp;UCONFIDENTIAL</oddHeader>
    <oddFooter>&amp;CMilan Consulting Group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9523-6621-4643-81BD-72ED19D382B2}">
  <dimension ref="A1:R50"/>
  <sheetViews>
    <sheetView workbookViewId="0">
      <selection activeCell="H39" sqref="H39"/>
    </sheetView>
  </sheetViews>
  <sheetFormatPr defaultRowHeight="12.75" x14ac:dyDescent="0.2"/>
  <cols>
    <col min="7" max="7" width="11.140625" customWidth="1"/>
    <col min="16" max="16" width="33.7109375" customWidth="1"/>
  </cols>
  <sheetData>
    <row r="1" spans="1:14" ht="18" x14ac:dyDescent="0.25">
      <c r="A1" s="1" t="s">
        <v>144</v>
      </c>
    </row>
    <row r="2" spans="1:14" ht="18" x14ac:dyDescent="0.25">
      <c r="A2" s="1"/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0</v>
      </c>
      <c r="D10" s="110">
        <v>659.19885272302599</v>
      </c>
      <c r="E10" s="110">
        <v>659.19885995023481</v>
      </c>
      <c r="F10">
        <f>SUMPRODUCT(C10:E10,I10:K10)</f>
        <v>411.99928475869342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4027.336225560508</v>
      </c>
      <c r="C11" s="110">
        <v>83.092681350956596</v>
      </c>
      <c r="D11" s="110">
        <v>174.49420571492919</v>
      </c>
      <c r="E11" s="110">
        <v>312.98125926284752</v>
      </c>
      <c r="F11">
        <f>SUMPRODUCT(B11:E11,H11:K11)</f>
        <v>2999.9999853837708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3456.1510827486472</v>
      </c>
      <c r="C12" s="110">
        <v>129.25502841022004</v>
      </c>
      <c r="D12" s="110">
        <v>84.734110747214032</v>
      </c>
      <c r="E12" s="110">
        <v>300.15840274625987</v>
      </c>
      <c r="F12">
        <f>SUMPRODUCT(B12:E12,H12:K12)</f>
        <v>2499.9999886253868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0</v>
      </c>
      <c r="D13" s="110">
        <v>7267.1368503166532</v>
      </c>
      <c r="E13" s="110">
        <v>282.51383959962362</v>
      </c>
      <c r="F13">
        <f>SUMPRODUCT(C13:E13,I13:K13)</f>
        <v>2600.0006655307534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3625.1964991828768</v>
      </c>
      <c r="C14" s="110">
        <v>104.3983601660979</v>
      </c>
      <c r="D14" s="110">
        <v>62.639295200053809</v>
      </c>
      <c r="E14" s="110">
        <v>286.3491432804737</v>
      </c>
      <c r="F14">
        <f>SUMPRODUCT(B14:E14,H14:K14)</f>
        <v>2499.9999904437536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13891.316225542036</v>
      </c>
      <c r="C15" s="110">
        <v>25683.279930072724</v>
      </c>
      <c r="D15" s="110">
        <v>12608.938433347488</v>
      </c>
      <c r="E15" s="110">
        <v>26158.796639369637</v>
      </c>
      <c r="F15">
        <f>SUMPRODUCT(B15:E15,H15:K15)</f>
        <v>38000.000011904907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38000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7142.8571428571413</v>
      </c>
      <c r="E16" s="110">
        <v>0</v>
      </c>
      <c r="F16">
        <f>SUMPRODUCT(B16:E16,H16:K16)</f>
        <v>2499.9999999999991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25000.00003303407</v>
      </c>
      <c r="C17" s="98">
        <f>SUM(C10:C16)</f>
        <v>26000.025999999998</v>
      </c>
      <c r="D17" s="98">
        <f>SUM(D10:D16)</f>
        <v>27999.998890906503</v>
      </c>
      <c r="E17" s="98">
        <f>SUM(E10:E16)</f>
        <v>27999.998144209076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1394055.3323554739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G36" s="104" t="s">
        <v>142</v>
      </c>
      <c r="H36" s="112">
        <v>1382544</v>
      </c>
      <c r="L36" s="9"/>
    </row>
    <row r="37" spans="1:18" x14ac:dyDescent="0.2">
      <c r="G37" s="104" t="s">
        <v>143</v>
      </c>
      <c r="H37">
        <v>11511</v>
      </c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11AE-26BC-4D68-AF97-4FC62FDCB204}">
  <dimension ref="A1:H51"/>
  <sheetViews>
    <sheetView showGridLines="0" tabSelected="1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8.28515625" bestFit="1" customWidth="1"/>
    <col min="4" max="4" width="12" bestFit="1" customWidth="1"/>
    <col min="5" max="5" width="12.5703125" bestFit="1" customWidth="1"/>
    <col min="6" max="6" width="10.7109375" bestFit="1" customWidth="1"/>
    <col min="7" max="7" width="12" bestFit="1" customWidth="1"/>
    <col min="8" max="8" width="12.42578125" bestFit="1" customWidth="1"/>
  </cols>
  <sheetData>
    <row r="1" spans="1:8" x14ac:dyDescent="0.2">
      <c r="A1" s="4" t="s">
        <v>145</v>
      </c>
    </row>
    <row r="2" spans="1:8" x14ac:dyDescent="0.2">
      <c r="A2" s="4" t="s">
        <v>146</v>
      </c>
    </row>
    <row r="3" spans="1:8" x14ac:dyDescent="0.2">
      <c r="A3" s="4" t="s">
        <v>147</v>
      </c>
    </row>
    <row r="6" spans="1:8" ht="13.5" thickBot="1" x14ac:dyDescent="0.25">
      <c r="A6" t="s">
        <v>148</v>
      </c>
    </row>
    <row r="7" spans="1:8" x14ac:dyDescent="0.2">
      <c r="B7" s="114"/>
      <c r="C7" s="114"/>
      <c r="D7" s="114" t="s">
        <v>151</v>
      </c>
      <c r="E7" s="114" t="s">
        <v>153</v>
      </c>
      <c r="F7" s="114" t="s">
        <v>155</v>
      </c>
      <c r="G7" s="114" t="s">
        <v>157</v>
      </c>
      <c r="H7" s="114" t="s">
        <v>157</v>
      </c>
    </row>
    <row r="8" spans="1:8" ht="13.5" thickBot="1" x14ac:dyDescent="0.25">
      <c r="B8" s="115" t="s">
        <v>149</v>
      </c>
      <c r="C8" s="115" t="s">
        <v>150</v>
      </c>
      <c r="D8" s="115" t="s">
        <v>152</v>
      </c>
      <c r="E8" s="115" t="s">
        <v>154</v>
      </c>
      <c r="F8" s="115" t="s">
        <v>156</v>
      </c>
      <c r="G8" s="115" t="s">
        <v>158</v>
      </c>
      <c r="H8" s="115" t="s">
        <v>159</v>
      </c>
    </row>
    <row r="9" spans="1:8" x14ac:dyDescent="0.2">
      <c r="B9" s="107" t="s">
        <v>54</v>
      </c>
      <c r="C9" s="107" t="s">
        <v>55</v>
      </c>
      <c r="D9" s="107">
        <v>0</v>
      </c>
      <c r="E9" s="107">
        <v>-19.573529411764678</v>
      </c>
      <c r="F9" s="107">
        <v>0</v>
      </c>
      <c r="G9" s="107">
        <v>1E+30</v>
      </c>
      <c r="H9" s="107">
        <v>19.573529411764678</v>
      </c>
    </row>
    <row r="10" spans="1:8" x14ac:dyDescent="0.2">
      <c r="B10" s="107" t="s">
        <v>56</v>
      </c>
      <c r="C10" s="107" t="s">
        <v>57</v>
      </c>
      <c r="D10" s="107">
        <v>6250</v>
      </c>
      <c r="E10" s="107">
        <v>0</v>
      </c>
      <c r="F10" s="107">
        <v>13.3</v>
      </c>
      <c r="G10" s="107">
        <v>0.37882352941170661</v>
      </c>
      <c r="H10" s="107">
        <v>1E+30</v>
      </c>
    </row>
    <row r="11" spans="1:8" x14ac:dyDescent="0.2">
      <c r="B11" s="107" t="s">
        <v>58</v>
      </c>
      <c r="C11" s="107" t="s">
        <v>59</v>
      </c>
      <c r="D11" s="107">
        <v>0</v>
      </c>
      <c r="E11" s="107">
        <v>0.35514705882347497</v>
      </c>
      <c r="F11" s="107">
        <v>11.099999999999998</v>
      </c>
      <c r="G11" s="107">
        <v>1E+30</v>
      </c>
      <c r="H11" s="107">
        <v>0.35514705882347497</v>
      </c>
    </row>
    <row r="12" spans="1:8" x14ac:dyDescent="0.2">
      <c r="B12" s="107" t="s">
        <v>60</v>
      </c>
      <c r="C12" s="107" t="s">
        <v>61</v>
      </c>
      <c r="D12" s="107">
        <v>0</v>
      </c>
      <c r="E12" s="107">
        <v>1.286764705882373</v>
      </c>
      <c r="F12" s="107">
        <v>10.050000000000004</v>
      </c>
      <c r="G12" s="107">
        <v>1E+30</v>
      </c>
      <c r="H12" s="107">
        <v>1.286764705882373</v>
      </c>
    </row>
    <row r="13" spans="1:8" x14ac:dyDescent="0.2">
      <c r="B13" s="107" t="s">
        <v>62</v>
      </c>
      <c r="C13" s="107" t="s">
        <v>63</v>
      </c>
      <c r="D13" s="107">
        <v>4285.7142857142862</v>
      </c>
      <c r="E13" s="107">
        <v>0</v>
      </c>
      <c r="F13" s="107">
        <v>17.799999999999997</v>
      </c>
      <c r="G13" s="107">
        <v>0.77352941176466394</v>
      </c>
      <c r="H13" s="107">
        <v>1E+30</v>
      </c>
    </row>
    <row r="14" spans="1:8" x14ac:dyDescent="0.2">
      <c r="B14" s="107" t="s">
        <v>64</v>
      </c>
      <c r="C14" s="107" t="s">
        <v>65</v>
      </c>
      <c r="D14" s="107">
        <v>0</v>
      </c>
      <c r="E14" s="107">
        <v>0.80798319327733725</v>
      </c>
      <c r="F14" s="107">
        <v>14.5</v>
      </c>
      <c r="G14" s="107">
        <v>1E+30</v>
      </c>
      <c r="H14" s="107">
        <v>0.80798319327733725</v>
      </c>
    </row>
    <row r="15" spans="1:8" x14ac:dyDescent="0.2">
      <c r="B15" s="107" t="s">
        <v>66</v>
      </c>
      <c r="C15" s="107" t="s">
        <v>67</v>
      </c>
      <c r="D15" s="107">
        <v>0</v>
      </c>
      <c r="E15" s="107">
        <v>0.38676470588233186</v>
      </c>
      <c r="F15" s="107">
        <v>11.800000000000011</v>
      </c>
      <c r="G15" s="107">
        <v>1E+30</v>
      </c>
      <c r="H15" s="107">
        <v>0.38676470588233186</v>
      </c>
    </row>
    <row r="16" spans="1:8" x14ac:dyDescent="0.2">
      <c r="B16" s="107" t="s">
        <v>68</v>
      </c>
      <c r="C16" s="107" t="s">
        <v>69</v>
      </c>
      <c r="D16" s="107">
        <v>0</v>
      </c>
      <c r="E16" s="107">
        <v>0.883403361344552</v>
      </c>
      <c r="F16" s="107">
        <v>10.049999999999983</v>
      </c>
      <c r="G16" s="107">
        <v>1E+30</v>
      </c>
      <c r="H16" s="107">
        <v>0.883403361344552</v>
      </c>
    </row>
    <row r="17" spans="2:8" x14ac:dyDescent="0.2">
      <c r="B17" s="107" t="s">
        <v>70</v>
      </c>
      <c r="C17" s="107" t="s">
        <v>71</v>
      </c>
      <c r="D17" s="107">
        <v>3703.7037037037039</v>
      </c>
      <c r="E17" s="107">
        <v>0</v>
      </c>
      <c r="F17" s="107">
        <v>18.200000000000003</v>
      </c>
      <c r="G17" s="107">
        <v>1.2047794117646307</v>
      </c>
      <c r="H17" s="107">
        <v>1E+30</v>
      </c>
    </row>
    <row r="18" spans="2:8" x14ac:dyDescent="0.2">
      <c r="B18" s="107" t="s">
        <v>72</v>
      </c>
      <c r="C18" s="107" t="s">
        <v>73</v>
      </c>
      <c r="D18" s="107">
        <v>0</v>
      </c>
      <c r="E18" s="107">
        <v>0.97686274509806315</v>
      </c>
      <c r="F18" s="107">
        <v>15.019999999999996</v>
      </c>
      <c r="G18" s="107">
        <v>1E+30</v>
      </c>
      <c r="H18" s="107">
        <v>0.97686274509806315</v>
      </c>
    </row>
    <row r="19" spans="2:8" x14ac:dyDescent="0.2">
      <c r="B19" s="107" t="s">
        <v>74</v>
      </c>
      <c r="C19" s="107" t="s">
        <v>75</v>
      </c>
      <c r="D19" s="107">
        <v>0</v>
      </c>
      <c r="E19" s="107">
        <v>0.71394335511978091</v>
      </c>
      <c r="F19" s="107">
        <v>12.199999999999989</v>
      </c>
      <c r="G19" s="107">
        <v>1E+30</v>
      </c>
      <c r="H19" s="107">
        <v>0.71394335511978091</v>
      </c>
    </row>
    <row r="20" spans="2:8" x14ac:dyDescent="0.2">
      <c r="B20" s="107" t="s">
        <v>76</v>
      </c>
      <c r="C20" s="107" t="s">
        <v>77</v>
      </c>
      <c r="D20" s="107">
        <v>0</v>
      </c>
      <c r="E20" s="107">
        <v>1.4087145969499113</v>
      </c>
      <c r="F20" s="107">
        <v>10.699999999999989</v>
      </c>
      <c r="G20" s="107">
        <v>1E+30</v>
      </c>
      <c r="H20" s="107">
        <v>1.4087145969499113</v>
      </c>
    </row>
    <row r="21" spans="2:8" x14ac:dyDescent="0.2">
      <c r="B21" s="107" t="s">
        <v>78</v>
      </c>
      <c r="C21" s="107" t="s">
        <v>79</v>
      </c>
      <c r="D21" s="107">
        <v>0</v>
      </c>
      <c r="E21" s="107">
        <v>-19.573529411764678</v>
      </c>
      <c r="F21" s="107">
        <v>0</v>
      </c>
      <c r="G21" s="107">
        <v>1E+30</v>
      </c>
      <c r="H21" s="107">
        <v>19.573529411764678</v>
      </c>
    </row>
    <row r="22" spans="2:8" x14ac:dyDescent="0.2">
      <c r="B22" s="107" t="s">
        <v>80</v>
      </c>
      <c r="C22" s="107" t="s">
        <v>81</v>
      </c>
      <c r="D22" s="107">
        <v>0</v>
      </c>
      <c r="E22" s="107">
        <v>4.1176470588280147E-2</v>
      </c>
      <c r="F22" s="107">
        <v>15</v>
      </c>
      <c r="G22" s="107">
        <v>1E+30</v>
      </c>
      <c r="H22" s="107">
        <v>4.1176470588280147E-2</v>
      </c>
    </row>
    <row r="23" spans="2:8" x14ac:dyDescent="0.2">
      <c r="B23" s="107" t="s">
        <v>82</v>
      </c>
      <c r="C23" s="107" t="s">
        <v>83</v>
      </c>
      <c r="D23" s="107">
        <v>2040.125451890161</v>
      </c>
      <c r="E23" s="107">
        <v>0</v>
      </c>
      <c r="F23" s="107">
        <v>12.300000000000011</v>
      </c>
      <c r="G23" s="107">
        <v>3.5000000000038112E-2</v>
      </c>
      <c r="H23" s="107">
        <v>0.80000000000002003</v>
      </c>
    </row>
    <row r="24" spans="2:8" x14ac:dyDescent="0.2">
      <c r="B24" s="107" t="s">
        <v>84</v>
      </c>
      <c r="C24" s="107" t="s">
        <v>85</v>
      </c>
      <c r="D24" s="107">
        <v>0</v>
      </c>
      <c r="E24" s="107">
        <v>0.85000000000002229</v>
      </c>
      <c r="F24" s="107">
        <v>10.649999999999977</v>
      </c>
      <c r="G24" s="107">
        <v>1E+30</v>
      </c>
      <c r="H24" s="107">
        <v>0.85000000000002229</v>
      </c>
    </row>
    <row r="25" spans="2:8" x14ac:dyDescent="0.2">
      <c r="B25" s="107" t="s">
        <v>86</v>
      </c>
      <c r="C25" s="107" t="s">
        <v>87</v>
      </c>
      <c r="D25" s="107">
        <v>3846.1538461538466</v>
      </c>
      <c r="E25" s="107">
        <v>0</v>
      </c>
      <c r="F25" s="107">
        <v>18.199999999999989</v>
      </c>
      <c r="G25" s="107">
        <v>0.71078431372554252</v>
      </c>
      <c r="H25" s="107">
        <v>1E+30</v>
      </c>
    </row>
    <row r="26" spans="2:8" x14ac:dyDescent="0.2">
      <c r="B26" s="107" t="s">
        <v>88</v>
      </c>
      <c r="C26" s="107" t="s">
        <v>89</v>
      </c>
      <c r="D26" s="107">
        <v>0</v>
      </c>
      <c r="E26" s="107">
        <v>0.49208144796383718</v>
      </c>
      <c r="F26" s="107">
        <v>14.5</v>
      </c>
      <c r="G26" s="107">
        <v>1E+30</v>
      </c>
      <c r="H26" s="107">
        <v>0.49208144796383718</v>
      </c>
    </row>
    <row r="27" spans="2:8" x14ac:dyDescent="0.2">
      <c r="B27" s="107" t="s">
        <v>90</v>
      </c>
      <c r="C27" s="107" t="s">
        <v>91</v>
      </c>
      <c r="D27" s="107">
        <v>0</v>
      </c>
      <c r="E27" s="107">
        <v>0.99524886877830221</v>
      </c>
      <c r="F27" s="107">
        <v>12.450000000000045</v>
      </c>
      <c r="G27" s="107">
        <v>1E+30</v>
      </c>
      <c r="H27" s="107">
        <v>0.99524886877830221</v>
      </c>
    </row>
    <row r="28" spans="2:8" x14ac:dyDescent="0.2">
      <c r="B28" s="107" t="s">
        <v>92</v>
      </c>
      <c r="C28" s="107" t="s">
        <v>93</v>
      </c>
      <c r="D28" s="107">
        <v>0</v>
      </c>
      <c r="E28" s="107">
        <v>1.3782805429864389</v>
      </c>
      <c r="F28" s="107">
        <v>10.649999999999977</v>
      </c>
      <c r="G28" s="107">
        <v>1E+30</v>
      </c>
      <c r="H28" s="107">
        <v>1.3782805429864389</v>
      </c>
    </row>
    <row r="29" spans="2:8" x14ac:dyDescent="0.2">
      <c r="B29" s="107" t="s">
        <v>94</v>
      </c>
      <c r="C29" s="107" t="s">
        <v>95</v>
      </c>
      <c r="D29" s="107">
        <v>13164.428164428158</v>
      </c>
      <c r="E29" s="107">
        <v>0</v>
      </c>
      <c r="F29" s="107">
        <v>18.25</v>
      </c>
      <c r="G29" s="107">
        <v>2.2764705882353633</v>
      </c>
      <c r="H29" s="107">
        <v>0.7107843137255424</v>
      </c>
    </row>
    <row r="30" spans="2:8" x14ac:dyDescent="0.2">
      <c r="B30" s="107" t="s">
        <v>96</v>
      </c>
      <c r="C30" s="107" t="s">
        <v>97</v>
      </c>
      <c r="D30" s="107">
        <v>19750</v>
      </c>
      <c r="E30" s="107">
        <v>0</v>
      </c>
      <c r="F30" s="107">
        <v>13.899999999999977</v>
      </c>
      <c r="G30" s="107">
        <v>4.117647058828014E-2</v>
      </c>
      <c r="H30" s="107">
        <v>0.37882352941170661</v>
      </c>
    </row>
    <row r="31" spans="2:8" x14ac:dyDescent="0.2">
      <c r="B31" s="107" t="s">
        <v>98</v>
      </c>
      <c r="C31" s="107" t="s">
        <v>99</v>
      </c>
      <c r="D31" s="107">
        <v>18817.0174052527</v>
      </c>
      <c r="E31" s="107">
        <v>0</v>
      </c>
      <c r="F31" s="107">
        <v>11.400000000000034</v>
      </c>
      <c r="G31" s="107">
        <v>0.32199999999995055</v>
      </c>
      <c r="H31" s="107">
        <v>3.5000000000038098E-2</v>
      </c>
    </row>
    <row r="32" spans="2:8" x14ac:dyDescent="0.2">
      <c r="B32" s="107" t="s">
        <v>100</v>
      </c>
      <c r="C32" s="107" t="s">
        <v>101</v>
      </c>
      <c r="D32" s="107">
        <v>28000</v>
      </c>
      <c r="E32" s="107">
        <v>0</v>
      </c>
      <c r="F32" s="107">
        <v>8.8999999999999773</v>
      </c>
      <c r="G32" s="107">
        <v>0.85000000000002263</v>
      </c>
      <c r="H32" s="107">
        <v>643063005616217.38</v>
      </c>
    </row>
    <row r="33" spans="1:8" x14ac:dyDescent="0.2">
      <c r="B33" s="107" t="s">
        <v>102</v>
      </c>
      <c r="C33" s="107" t="s">
        <v>103</v>
      </c>
      <c r="D33" s="107">
        <v>0</v>
      </c>
      <c r="E33" s="107">
        <v>2.2764705882353637</v>
      </c>
      <c r="F33" s="107">
        <v>20.25</v>
      </c>
      <c r="G33" s="107">
        <v>1E+30</v>
      </c>
      <c r="H33" s="107">
        <v>2.2764705882353637</v>
      </c>
    </row>
    <row r="34" spans="1:8" x14ac:dyDescent="0.2">
      <c r="B34" s="107" t="s">
        <v>104</v>
      </c>
      <c r="C34" s="107" t="s">
        <v>105</v>
      </c>
      <c r="D34" s="107">
        <v>0</v>
      </c>
      <c r="E34" s="107">
        <v>0.46974789915976356</v>
      </c>
      <c r="F34" s="107">
        <v>14.400000000000034</v>
      </c>
      <c r="G34" s="107">
        <v>1E+30</v>
      </c>
      <c r="H34" s="107">
        <v>0.46974789915976356</v>
      </c>
    </row>
    <row r="35" spans="1:8" x14ac:dyDescent="0.2">
      <c r="B35" s="107" t="s">
        <v>106</v>
      </c>
      <c r="C35" s="107" t="s">
        <v>107</v>
      </c>
      <c r="D35" s="107">
        <v>7142.8571428571413</v>
      </c>
      <c r="E35" s="107">
        <v>0</v>
      </c>
      <c r="F35" s="107">
        <v>11.5</v>
      </c>
      <c r="G35" s="107">
        <v>0.36535947712426065</v>
      </c>
      <c r="H35" s="107">
        <v>1E+30</v>
      </c>
    </row>
    <row r="36" spans="1:8" ht="13.5" thickBot="1" x14ac:dyDescent="0.25">
      <c r="B36" s="108" t="s">
        <v>108</v>
      </c>
      <c r="C36" s="108" t="s">
        <v>109</v>
      </c>
      <c r="D36" s="108">
        <v>0</v>
      </c>
      <c r="E36" s="108">
        <v>1.2642857142857546</v>
      </c>
      <c r="F36" s="108">
        <v>10.149999999999977</v>
      </c>
      <c r="G36" s="108">
        <v>1E+30</v>
      </c>
      <c r="H36" s="108">
        <v>1.2642857142857546</v>
      </c>
    </row>
    <row r="38" spans="1:8" ht="13.5" thickBot="1" x14ac:dyDescent="0.25">
      <c r="A38" t="s">
        <v>35</v>
      </c>
    </row>
    <row r="39" spans="1:8" x14ac:dyDescent="0.2">
      <c r="B39" s="114"/>
      <c r="C39" s="114"/>
      <c r="D39" s="114" t="s">
        <v>151</v>
      </c>
      <c r="E39" s="114" t="s">
        <v>160</v>
      </c>
      <c r="F39" s="114" t="s">
        <v>162</v>
      </c>
      <c r="G39" s="114" t="s">
        <v>157</v>
      </c>
      <c r="H39" s="114" t="s">
        <v>157</v>
      </c>
    </row>
    <row r="40" spans="1:8" ht="13.5" thickBot="1" x14ac:dyDescent="0.25">
      <c r="B40" s="115" t="s">
        <v>149</v>
      </c>
      <c r="C40" s="115" t="s">
        <v>150</v>
      </c>
      <c r="D40" s="115" t="s">
        <v>152</v>
      </c>
      <c r="E40" s="115" t="s">
        <v>161</v>
      </c>
      <c r="F40" s="115" t="s">
        <v>163</v>
      </c>
      <c r="G40" s="115" t="s">
        <v>158</v>
      </c>
      <c r="H40" s="115" t="s">
        <v>159</v>
      </c>
    </row>
    <row r="41" spans="1:8" x14ac:dyDescent="0.2">
      <c r="B41" s="107" t="s">
        <v>110</v>
      </c>
      <c r="C41" s="107" t="s">
        <v>111</v>
      </c>
      <c r="D41" s="107">
        <v>24999.999999999996</v>
      </c>
      <c r="E41" s="107">
        <v>19.573529411764678</v>
      </c>
      <c r="F41" s="107">
        <v>25000</v>
      </c>
      <c r="G41" s="107">
        <v>3664.1432641432584</v>
      </c>
      <c r="H41" s="107">
        <v>1387.2853072853093</v>
      </c>
    </row>
    <row r="42" spans="1:8" x14ac:dyDescent="0.2">
      <c r="B42" s="107" t="s">
        <v>112</v>
      </c>
      <c r="C42" s="107" t="s">
        <v>113</v>
      </c>
      <c r="D42" s="107">
        <v>26000</v>
      </c>
      <c r="E42" s="107">
        <v>14.95882352941172</v>
      </c>
      <c r="F42" s="107">
        <v>26000</v>
      </c>
      <c r="G42" s="107">
        <v>4580.1790801790748</v>
      </c>
      <c r="H42" s="107">
        <v>1734.1066341066364</v>
      </c>
    </row>
    <row r="43" spans="1:8" x14ac:dyDescent="0.2">
      <c r="B43" s="107" t="s">
        <v>114</v>
      </c>
      <c r="C43" s="107" t="s">
        <v>115</v>
      </c>
      <c r="D43" s="107">
        <v>28000.000000000004</v>
      </c>
      <c r="E43" s="107">
        <v>12.300000000000017</v>
      </c>
      <c r="F43" s="107">
        <v>28000</v>
      </c>
      <c r="G43" s="107">
        <v>5388.4459766812652</v>
      </c>
      <c r="H43" s="107">
        <v>2040.125451890161</v>
      </c>
    </row>
    <row r="44" spans="1:8" x14ac:dyDescent="0.2">
      <c r="B44" s="107" t="s">
        <v>116</v>
      </c>
      <c r="C44" s="107" t="s">
        <v>117</v>
      </c>
      <c r="D44" s="107">
        <v>28000</v>
      </c>
      <c r="E44" s="107">
        <v>9.7999999999999616</v>
      </c>
      <c r="F44" s="107">
        <v>28000</v>
      </c>
      <c r="G44" s="107">
        <v>5388.4459766812633</v>
      </c>
      <c r="H44" s="107">
        <v>2040.1254518901605</v>
      </c>
    </row>
    <row r="45" spans="1:8" x14ac:dyDescent="0.2">
      <c r="B45" s="107" t="s">
        <v>118</v>
      </c>
      <c r="C45" s="107" t="s">
        <v>119</v>
      </c>
      <c r="D45" s="107">
        <v>2500</v>
      </c>
      <c r="E45" s="107">
        <v>-4.1470588235293171</v>
      </c>
      <c r="F45" s="107">
        <v>2500</v>
      </c>
      <c r="G45" s="107">
        <v>693.64265364265464</v>
      </c>
      <c r="H45" s="107">
        <v>1832.0716320716292</v>
      </c>
    </row>
    <row r="46" spans="1:8" x14ac:dyDescent="0.2">
      <c r="B46" s="107" t="s">
        <v>120</v>
      </c>
      <c r="C46" s="107" t="s">
        <v>121</v>
      </c>
      <c r="D46" s="107">
        <v>3000</v>
      </c>
      <c r="E46" s="107">
        <v>-2.5336134453781174</v>
      </c>
      <c r="F46" s="107">
        <v>3000</v>
      </c>
      <c r="G46" s="107">
        <v>971.0997150997149</v>
      </c>
      <c r="H46" s="107">
        <v>2564.9002849002782</v>
      </c>
    </row>
    <row r="47" spans="1:8" x14ac:dyDescent="0.2">
      <c r="B47" s="107" t="s">
        <v>122</v>
      </c>
      <c r="C47" s="107" t="s">
        <v>123</v>
      </c>
      <c r="D47" s="107">
        <v>2500.0000000000005</v>
      </c>
      <c r="E47" s="107">
        <v>-2.034858387799523</v>
      </c>
      <c r="F47" s="107">
        <v>2500</v>
      </c>
      <c r="G47" s="107">
        <v>936.41758241758339</v>
      </c>
      <c r="H47" s="107">
        <v>2473.2967032966981</v>
      </c>
    </row>
    <row r="48" spans="1:8" x14ac:dyDescent="0.2">
      <c r="B48" s="107" t="s">
        <v>124</v>
      </c>
      <c r="C48" s="107" t="s">
        <v>125</v>
      </c>
      <c r="D48" s="107">
        <v>714.04390816155626</v>
      </c>
      <c r="E48" s="107">
        <v>0</v>
      </c>
      <c r="F48" s="107">
        <v>2600</v>
      </c>
      <c r="G48" s="107">
        <v>1E+30</v>
      </c>
      <c r="H48" s="107">
        <v>1885.9560918384429</v>
      </c>
    </row>
    <row r="49" spans="2:8" x14ac:dyDescent="0.2">
      <c r="B49" s="107" t="s">
        <v>126</v>
      </c>
      <c r="C49" s="107" t="s">
        <v>127</v>
      </c>
      <c r="D49" s="107">
        <v>2500.0000000000005</v>
      </c>
      <c r="E49" s="107">
        <v>-2.1131221719456845</v>
      </c>
      <c r="F49" s="107">
        <v>2500</v>
      </c>
      <c r="G49" s="107">
        <v>901.7354497354512</v>
      </c>
      <c r="H49" s="107">
        <v>2381.6931216931193</v>
      </c>
    </row>
    <row r="50" spans="2:8" x14ac:dyDescent="0.2">
      <c r="B50" s="107" t="s">
        <v>128</v>
      </c>
      <c r="C50" s="107" t="s">
        <v>129</v>
      </c>
      <c r="D50" s="107">
        <v>38000</v>
      </c>
      <c r="E50" s="107">
        <v>-2.1176470588234886</v>
      </c>
      <c r="F50" s="107">
        <v>38000</v>
      </c>
      <c r="G50" s="107">
        <v>867.05331705331821</v>
      </c>
      <c r="H50" s="107">
        <v>2290.0895400895374</v>
      </c>
    </row>
    <row r="51" spans="2:8" ht="13.5" thickBot="1" x14ac:dyDescent="0.25">
      <c r="B51" s="108" t="s">
        <v>130</v>
      </c>
      <c r="C51" s="108" t="s">
        <v>131</v>
      </c>
      <c r="D51" s="108">
        <v>2499.9999999999991</v>
      </c>
      <c r="E51" s="108">
        <v>-2.2857142857143424</v>
      </c>
      <c r="F51" s="108">
        <v>2500</v>
      </c>
      <c r="G51" s="108">
        <v>714.0439081615566</v>
      </c>
      <c r="H51" s="108">
        <v>1885.9560918384434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"/>
  <sheetViews>
    <sheetView showGridLines="0" topLeftCell="A3" workbookViewId="0">
      <selection activeCell="T22" sqref="T22"/>
    </sheetView>
  </sheetViews>
  <sheetFormatPr defaultRowHeight="12.75" x14ac:dyDescent="0.2"/>
  <cols>
    <col min="1" max="5" width="8.85546875" customWidth="1"/>
    <col min="6" max="6" width="10.7109375" customWidth="1"/>
    <col min="7" max="7" width="8.85546875" customWidth="1"/>
    <col min="8" max="8" width="9.140625" customWidth="1"/>
    <col min="9" max="10" width="8.85546875" customWidth="1"/>
    <col min="11" max="11" width="8.28515625" customWidth="1"/>
    <col min="12" max="12" width="3.7109375" customWidth="1"/>
    <col min="13" max="13" width="9.7109375" customWidth="1"/>
    <col min="14" max="14" width="4.140625" customWidth="1"/>
    <col min="16" max="16" width="26.140625" customWidth="1"/>
  </cols>
  <sheetData>
    <row r="1" spans="1:14" ht="18" x14ac:dyDescent="0.25">
      <c r="A1" s="1" t="s">
        <v>132</v>
      </c>
    </row>
    <row r="2" spans="1:14" ht="18" x14ac:dyDescent="0.25">
      <c r="A2" s="1"/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6250</v>
      </c>
      <c r="D10" s="110">
        <v>0</v>
      </c>
      <c r="E10" s="110">
        <v>0</v>
      </c>
      <c r="F10">
        <f>SUMPRODUCT(C10:E10,I10:K10)</f>
        <v>2500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4285.7142857142862</v>
      </c>
      <c r="C11" s="110">
        <v>0</v>
      </c>
      <c r="D11" s="110">
        <v>0</v>
      </c>
      <c r="E11" s="110">
        <v>0</v>
      </c>
      <c r="F11">
        <f>SUMPRODUCT(B11:E11,H11:K11)</f>
        <v>3000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3703.7037037037039</v>
      </c>
      <c r="C12" s="110">
        <v>0</v>
      </c>
      <c r="D12" s="110">
        <v>0</v>
      </c>
      <c r="E12" s="110">
        <v>0</v>
      </c>
      <c r="F12">
        <f>SUMPRODUCT(B12:E12,H12:K12)</f>
        <v>2500.0000000000005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0</v>
      </c>
      <c r="D13" s="110">
        <v>2040.125451890161</v>
      </c>
      <c r="E13" s="110">
        <v>0</v>
      </c>
      <c r="F13">
        <f>SUMPRODUCT(C13:E13,I13:K13)</f>
        <v>714.04390816155626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3846.1538461538466</v>
      </c>
      <c r="C14" s="110">
        <v>0</v>
      </c>
      <c r="D14" s="110">
        <v>0</v>
      </c>
      <c r="E14" s="110">
        <v>0</v>
      </c>
      <c r="F14">
        <f>SUMPRODUCT(B14:E14,H14:K14)</f>
        <v>2500.0000000000005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13164.428164428158</v>
      </c>
      <c r="C15" s="110">
        <v>19750</v>
      </c>
      <c r="D15" s="110">
        <v>18817.0174052527</v>
      </c>
      <c r="E15" s="110">
        <v>28000</v>
      </c>
      <c r="F15">
        <f>SUMPRODUCT(B15:E15,H15:K15)</f>
        <v>38000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38000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7142.8571428571413</v>
      </c>
      <c r="E16" s="110">
        <v>0</v>
      </c>
      <c r="F16">
        <f>SUMPRODUCT(B16:E16,H16:K16)</f>
        <v>2499.9999999999991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24999.999999999996</v>
      </c>
      <c r="C17" s="98">
        <f>SUM(C10:C16)</f>
        <v>26000</v>
      </c>
      <c r="D17" s="98">
        <f>SUM(D10:D16)</f>
        <v>28000.000000000004</v>
      </c>
      <c r="E17" s="98">
        <f>SUM(E10:E16)</f>
        <v>28000</v>
      </c>
      <c r="I17" s="9"/>
      <c r="M17" s="59"/>
      <c r="N17" s="60"/>
      <c r="O17" s="61"/>
    </row>
    <row r="18" spans="1:15" ht="6" customHeight="1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25.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ht="6" customHeight="1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1382544.3343149226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scenarios current="1" show="1">
    <scenario name="Laptop" locked="1" count="28" user="Roberto Caccia" comment="Solver Model">
      <inputCells r="B10" val="0"/>
      <inputCells r="C10" val="1900"/>
      <inputCells r="D10" val="0"/>
      <inputCells r="E10" val="0"/>
      <inputCells r="B11" val="0"/>
      <inputCells r="C11" val="0"/>
      <inputCells r="D11" val="4285.71428567253"/>
      <inputCells r="E11" val="0"/>
      <inputCells r="B12" val="264.550264649192"/>
      <inputCells r="C12" val="0"/>
      <inputCells r="D12" val="2428.57142846211"/>
      <inputCells r="E12" val="0"/>
      <inputCells r="B13" val="0"/>
      <inputCells r="C13" val="0"/>
      <inputCells r="D13" val="3714.28571428768"/>
      <inputCells r="E13" val="0"/>
      <inputCells r="B14" val="0"/>
      <inputCells r="C14" val="0"/>
      <inputCells r="D14" val="0"/>
      <inputCells r="E14" val="0"/>
      <inputCells r="B15" val="11735.4497353742"/>
      <inputCells r="C15" val="11100"/>
      <inputCells r="D15" val="0"/>
      <inputCells r="E15" val="13000"/>
      <inputCells r="B16" val="0"/>
      <inputCells r="C16" val="0"/>
      <inputCells r="D16" val="3571.42857142857"/>
      <inputCells r="E16" val="0"/>
    </scenario>
    <scenario name="PC_Lab" locked="1" count="28" user="Roberto Caccia" comment="Created by Roberto Caccia on 1/27/97">
      <inputCells r="B10" val="0" numFmtId="166"/>
      <inputCells r="C10" val="1900" numFmtId="166"/>
      <inputCells r="D10" val="0" numFmtId="166"/>
      <inputCells r="E10" val="0" numFmtId="166"/>
      <inputCells r="B11" val="2142.85714285714" numFmtId="166"/>
      <inputCells r="C11" val="0" numFmtId="166"/>
      <inputCells r="D11" val="0" numFmtId="166"/>
      <inputCells r="E11" val="0" numFmtId="166"/>
      <inputCells r="B12" val="1703.7037037037" numFmtId="166"/>
      <inputCells r="C12" val="0" numFmtId="166"/>
      <inputCells r="D12" val="0" numFmtId="166"/>
      <inputCells r="E12" val="0" numFmtId="166"/>
      <inputCells r="B13" val="0" numFmtId="166"/>
      <inputCells r="C13" val="0" numFmtId="166"/>
      <inputCells r="D13" val="1735.66520625345" numFmtId="166"/>
      <inputCells r="E13" val="0" numFmtId="166"/>
      <inputCells r="B14" val="1384.61538461538" numFmtId="166"/>
      <inputCells r="C14" val="0" numFmtId="166"/>
      <inputCells r="D14" val="0" numFmtId="166"/>
      <inputCells r="E14" val="0" numFmtId="166"/>
      <inputCells r="B15" val="6768.82376882377" numFmtId="166"/>
      <inputCells r="C15" val="11100" numFmtId="166"/>
      <inputCells r="D15" val="8692.90622231798" numFmtId="166"/>
      <inputCells r="E15" val="13000" numFmtId="166"/>
      <inputCells r="B16" val="0" numFmtId="166"/>
      <inputCells r="C16" val="0" numFmtId="166"/>
      <inputCells r="D16" val="3571.42857142857" numFmtId="166"/>
      <inputCells r="E16" val="0" numFmtId="166"/>
    </scenario>
  </scenarios>
  <mergeCells count="1">
    <mergeCell ref="F8:F9"/>
  </mergeCells>
  <phoneticPr fontId="11" type="noConversion"/>
  <printOptions horizontalCentered="1" verticalCentered="1"/>
  <pageMargins left="0.5" right="0.5" top="0.75" bottom="0.5" header="0.5" footer="0.25"/>
  <pageSetup scale="110" orientation="landscape" horizontalDpi="300" verticalDpi="300" r:id="rId1"/>
  <headerFooter alignWithMargins="0">
    <oddHeader>&amp;LFilatoi Riuniti - March 3 1996&amp;R&amp;UCONFIDENTIAL</oddHeader>
    <oddFooter>&amp;CMilan Consulting Group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44BA-598C-4F02-AB98-1D0CBB7E26A1}">
  <dimension ref="A1:R50"/>
  <sheetViews>
    <sheetView topLeftCell="A10" workbookViewId="0"/>
  </sheetViews>
  <sheetFormatPr defaultRowHeight="12.75" x14ac:dyDescent="0.2"/>
  <cols>
    <col min="16" max="16" width="28.28515625" customWidth="1"/>
  </cols>
  <sheetData>
    <row r="1" spans="1:14" ht="18" x14ac:dyDescent="0.25">
      <c r="A1" s="1" t="s">
        <v>134</v>
      </c>
    </row>
    <row r="2" spans="1:14" ht="18" x14ac:dyDescent="0.25">
      <c r="A2" s="1"/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6249.9999999999991</v>
      </c>
      <c r="D10" s="110">
        <v>1.4210854715202004E-14</v>
      </c>
      <c r="E10" s="110">
        <v>0</v>
      </c>
      <c r="F10">
        <f>SUMPRODUCT(C10:E10,I10:K10)</f>
        <v>2500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4285.7142857142862</v>
      </c>
      <c r="C11" s="110">
        <v>0</v>
      </c>
      <c r="D11" s="110">
        <v>0</v>
      </c>
      <c r="E11" s="110">
        <v>0</v>
      </c>
      <c r="F11">
        <f>SUMPRODUCT(B11:E11,H11:K11)</f>
        <v>3000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3703.7037037037035</v>
      </c>
      <c r="C12" s="110">
        <v>0</v>
      </c>
      <c r="D12" s="110">
        <v>0</v>
      </c>
      <c r="E12" s="110">
        <v>0</v>
      </c>
      <c r="F12">
        <f>SUMPRODUCT(B12:E12,H12:K12)</f>
        <v>2500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0</v>
      </c>
      <c r="D13" s="110">
        <v>628.36074600780444</v>
      </c>
      <c r="E13" s="110">
        <v>0</v>
      </c>
      <c r="F13">
        <f>SUMPRODUCT(C13:E13,I13:K13)</f>
        <v>219.92626110273153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3846.1538461538457</v>
      </c>
      <c r="C14" s="110">
        <v>0</v>
      </c>
      <c r="D14" s="110">
        <v>0</v>
      </c>
      <c r="E14" s="110">
        <v>0</v>
      </c>
      <c r="F14">
        <f>SUMPRODUCT(B14:E14,H14:K14)</f>
        <v>2500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13164.428164428164</v>
      </c>
      <c r="C15" s="110">
        <v>19750.000000000004</v>
      </c>
      <c r="D15" s="110">
        <v>20228.782111135057</v>
      </c>
      <c r="E15" s="110">
        <v>28000</v>
      </c>
      <c r="F15">
        <f>SUMPRODUCT(B15:E15,H15:K15)</f>
        <v>38600.000000000007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38600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7142.8571428571431</v>
      </c>
      <c r="E16" s="110">
        <v>-5.6843418860808015E-14</v>
      </c>
      <c r="F16">
        <f>SUMPRODUCT(B16:E16,H16:K16)</f>
        <v>2500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25000</v>
      </c>
      <c r="C17" s="98">
        <f>SUM(C10:C16)</f>
        <v>26000.000000000004</v>
      </c>
      <c r="D17" s="98">
        <f>SUM(D10:D16)</f>
        <v>28000.000000000007</v>
      </c>
      <c r="E17" s="98">
        <f>SUM(E10:E16)</f>
        <v>28000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SUMPRODUCT(C10:E16,C23:E29)+SUMPRODUCT(C10:E16,I23:K29)+SUMPRODUCT(B11:B12,B24:B25)+SUMPRODUCT(B11:B12,H24:H25)+SUMPRODUCT(B27:B29,B14:B16)+SUMPRODUCT(B14:B16,H27:H29)+1500</f>
        <v>1382773.7460796286</v>
      </c>
      <c r="I35" s="105" t="s">
        <v>133</v>
      </c>
      <c r="J35">
        <v>1382544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38600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5D56-3632-44B8-98AB-16D45DBF5DCE}">
  <dimension ref="A1:R50"/>
  <sheetViews>
    <sheetView workbookViewId="0">
      <selection activeCell="F21" sqref="F21"/>
    </sheetView>
  </sheetViews>
  <sheetFormatPr defaultRowHeight="12.75" x14ac:dyDescent="0.2"/>
  <cols>
    <col min="16" max="16" width="25.42578125" customWidth="1"/>
  </cols>
  <sheetData>
    <row r="1" spans="1:14" ht="18" x14ac:dyDescent="0.25">
      <c r="A1" s="1" t="s">
        <v>135</v>
      </c>
    </row>
    <row r="2" spans="1:14" ht="18" x14ac:dyDescent="0.25">
      <c r="A2" s="1"/>
    </row>
    <row r="3" spans="1:14" x14ac:dyDescent="0.2">
      <c r="M3" s="52"/>
    </row>
    <row r="4" spans="1:14" x14ac:dyDescent="0.2">
      <c r="A4" s="104" t="s">
        <v>136</v>
      </c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6250</v>
      </c>
      <c r="D10" s="110">
        <v>0</v>
      </c>
      <c r="E10" s="110">
        <v>0</v>
      </c>
      <c r="F10">
        <f>SUMPRODUCT(C10:E10,I10:K10)</f>
        <v>2500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4285.7142857142862</v>
      </c>
      <c r="C11" s="110">
        <v>0</v>
      </c>
      <c r="D11" s="110">
        <v>0</v>
      </c>
      <c r="E11" s="110">
        <v>0</v>
      </c>
      <c r="F11">
        <f>SUMPRODUCT(B11:E11,H11:K11)</f>
        <v>3000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3703.7037037037039</v>
      </c>
      <c r="C12" s="110">
        <v>0</v>
      </c>
      <c r="D12" s="110">
        <v>0</v>
      </c>
      <c r="E12" s="110">
        <v>0</v>
      </c>
      <c r="F12">
        <f>SUMPRODUCT(B12:E12,H12:K12)</f>
        <v>2500.0000000000005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0</v>
      </c>
      <c r="D13" s="110">
        <v>2040.125451890161</v>
      </c>
      <c r="E13" s="110">
        <v>0</v>
      </c>
      <c r="F13">
        <f>SUMPRODUCT(C13:E13,I13:K13)</f>
        <v>714.04390816155626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3846.1538461538466</v>
      </c>
      <c r="C14" s="110">
        <v>0</v>
      </c>
      <c r="D14" s="110">
        <v>0</v>
      </c>
      <c r="E14" s="110">
        <v>0</v>
      </c>
      <c r="F14">
        <f>SUMPRODUCT(B14:E14,H14:K14)</f>
        <v>2500.0000000000005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13164.428164428158</v>
      </c>
      <c r="C15" s="110">
        <v>19750</v>
      </c>
      <c r="D15" s="110">
        <v>18817.0174052527</v>
      </c>
      <c r="E15" s="110">
        <v>28000</v>
      </c>
      <c r="F15">
        <f>SUMPRODUCT(B15:E15,H15:K15)</f>
        <v>38000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38000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7142.8571428571413</v>
      </c>
      <c r="E16" s="110">
        <v>0</v>
      </c>
      <c r="F16">
        <f>SUMPRODUCT(B16:E16,H16:K16)</f>
        <v>2499.9999999999991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24999.999999999996</v>
      </c>
      <c r="C17" s="98">
        <f>SUM(C10:C16)</f>
        <v>26000</v>
      </c>
      <c r="D17" s="98">
        <f>SUM(D10:D16)</f>
        <v>28000.000000000004</v>
      </c>
      <c r="E17" s="98">
        <f>SUM(E10:E16)</f>
        <v>28000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f>18.25*1.05</f>
        <v>19.162500000000001</v>
      </c>
      <c r="C28" s="78">
        <f>13.9*1.05</f>
        <v>14.595000000000001</v>
      </c>
      <c r="D28" s="78">
        <f>11.4*1.05</f>
        <v>11.97</v>
      </c>
      <c r="E28" s="79">
        <f>8.9*1.05</f>
        <v>9.3450000000000006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1431468.8249359576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894A-EC5F-4C6F-9488-3EFEF1E699A5}">
  <dimension ref="A1:R50"/>
  <sheetViews>
    <sheetView topLeftCell="A31" workbookViewId="0">
      <selection activeCell="T55" sqref="A37:T55"/>
    </sheetView>
  </sheetViews>
  <sheetFormatPr defaultRowHeight="12.75" x14ac:dyDescent="0.2"/>
  <cols>
    <col min="16" max="16" width="29.5703125" customWidth="1"/>
  </cols>
  <sheetData>
    <row r="1" spans="1:14" ht="18" x14ac:dyDescent="0.25">
      <c r="A1" s="1" t="s">
        <v>135</v>
      </c>
    </row>
    <row r="2" spans="1:14" ht="18" x14ac:dyDescent="0.25">
      <c r="A2" s="1"/>
    </row>
    <row r="3" spans="1:14" x14ac:dyDescent="0.2">
      <c r="M3" s="52"/>
    </row>
    <row r="4" spans="1:14" x14ac:dyDescent="0.2">
      <c r="A4" s="104" t="s">
        <v>137</v>
      </c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6249.9998146734997</v>
      </c>
      <c r="D10" s="110">
        <v>0</v>
      </c>
      <c r="E10" s="110">
        <v>0</v>
      </c>
      <c r="F10">
        <f>SUMPRODUCT(C10:E10,I10:K10)</f>
        <v>2499.9999258694002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5.0953137197196705</v>
      </c>
      <c r="C11" s="110">
        <v>0</v>
      </c>
      <c r="D11" s="110">
        <v>6.1448096568609181</v>
      </c>
      <c r="E11" s="110">
        <v>10748.800955506362</v>
      </c>
      <c r="F11">
        <f>SUMPRODUCT(B11:E11,H11:K11)</f>
        <v>2692.9176418602956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3703.7037037037035</v>
      </c>
      <c r="C12" s="110">
        <v>0</v>
      </c>
      <c r="D12" s="110">
        <v>0</v>
      </c>
      <c r="E12" s="110">
        <v>-2.8421709430404007E-14</v>
      </c>
      <c r="F12">
        <f>SUMPRODUCT(B12:E12,H12:K12)</f>
        <v>2500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8.9524585164600276E-9</v>
      </c>
      <c r="D13" s="110">
        <v>0</v>
      </c>
      <c r="E13" s="110">
        <v>0</v>
      </c>
      <c r="F13">
        <f>SUMPRODUCT(C13:E13,I13:K13)</f>
        <v>4.0286063324070127E-9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3846.1538461538462</v>
      </c>
      <c r="C14" s="110">
        <v>0</v>
      </c>
      <c r="D14" s="110">
        <v>0</v>
      </c>
      <c r="E14" s="110">
        <v>0</v>
      </c>
      <c r="F14">
        <f>SUMPRODUCT(B14:E14,H14:K14)</f>
        <v>2500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17445.04957790843</v>
      </c>
      <c r="C15" s="110">
        <v>19749.9995547828</v>
      </c>
      <c r="D15" s="110">
        <v>27048.967211731469</v>
      </c>
      <c r="E15" s="110">
        <v>13473.015934010258</v>
      </c>
      <c r="F15">
        <f>SUMPRODUCT(B15:E15,H15:K15)</f>
        <v>37999.998600524399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38000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944.88849080951275</v>
      </c>
      <c r="E16" s="110">
        <v>3778.1922136452299</v>
      </c>
      <c r="F16">
        <f>SUMPRODUCT(B16:E16,H16:K16)</f>
        <v>1841.9878572414214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25000.0024414857</v>
      </c>
      <c r="C17" s="98">
        <f>SUM(C10:C16)</f>
        <v>25999.999369465251</v>
      </c>
      <c r="D17" s="98">
        <f>SUM(D10:D16)</f>
        <v>28000.000512197843</v>
      </c>
      <c r="E17" s="98">
        <f>SUM(E10:E16)</f>
        <v>28000.00910316185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f>18.25*0.95</f>
        <v>17.337499999999999</v>
      </c>
      <c r="C28" s="78">
        <f>13.9*0.95</f>
        <v>13.205</v>
      </c>
      <c r="D28" s="78">
        <f>11.4*0.95</f>
        <v>10.83</v>
      </c>
      <c r="E28" s="79">
        <f>8.9*0.95</f>
        <v>8.4550000000000001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SUMPRODUCT(C10:E16,C23:E29)*0.95+SUMPRODUCT(C10:E16,I23:K29)+SUMPRODUCT(B11:B12,B24:B25)*0.95+SUMPRODUCT(B11:B12,H24:H25)+SUMPRODUCT(B27:B29,B14:B16)*0.95+SUMPRODUCT(B14:B16,H27:H29)</f>
        <v>1281517.1194201661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BDAE-3255-4098-9553-B59DD12D3413}">
  <dimension ref="A1:R50"/>
  <sheetViews>
    <sheetView workbookViewId="0">
      <selection activeCell="Q60" sqref="Q60"/>
    </sheetView>
  </sheetViews>
  <sheetFormatPr defaultRowHeight="12.75" x14ac:dyDescent="0.2"/>
  <cols>
    <col min="16" max="16" width="27.28515625" customWidth="1"/>
  </cols>
  <sheetData>
    <row r="1" spans="1:14" ht="18" x14ac:dyDescent="0.25">
      <c r="A1" s="1" t="s">
        <v>138</v>
      </c>
    </row>
    <row r="2" spans="1:14" ht="18" x14ac:dyDescent="0.25">
      <c r="A2" s="1" t="s">
        <v>140</v>
      </c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6248.8897590185034</v>
      </c>
      <c r="D10" s="110">
        <v>0</v>
      </c>
      <c r="E10" s="110">
        <v>1.7764060068821739</v>
      </c>
      <c r="F10">
        <f>SUMPRODUCT(C10:E10,I10:K10)</f>
        <v>2500.000005109122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f>2500</f>
        <v>2500</v>
      </c>
      <c r="N10" s="58"/>
    </row>
    <row r="11" spans="1:14" x14ac:dyDescent="0.2">
      <c r="A11" s="26" t="s">
        <v>12</v>
      </c>
      <c r="B11" s="110">
        <v>1.6602214659257076E-5</v>
      </c>
      <c r="C11" s="110">
        <v>0</v>
      </c>
      <c r="D11" s="110">
        <v>0</v>
      </c>
      <c r="E11" s="110">
        <v>11999.999953513801</v>
      </c>
      <c r="F11">
        <f>SUMPRODUCT(B11:E11,H11:K11)</f>
        <v>3000.0000000000005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f>3000</f>
        <v>3000</v>
      </c>
      <c r="N11" s="58"/>
    </row>
    <row r="12" spans="1:14" x14ac:dyDescent="0.2">
      <c r="A12" s="26" t="s">
        <v>13</v>
      </c>
      <c r="B12" s="110">
        <v>3.9466390316858649E-6</v>
      </c>
      <c r="C12" s="110">
        <v>3.3014753888885563E-2</v>
      </c>
      <c r="D12" s="110">
        <v>1.4210854715202004E-14</v>
      </c>
      <c r="E12" s="110">
        <v>0</v>
      </c>
      <c r="F12">
        <f>SUMPRODUCT(B12:E12,H12:K12)</f>
        <v>1.4859303231350577E-2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f>2500</f>
        <v>2500</v>
      </c>
      <c r="N12" s="58"/>
    </row>
    <row r="13" spans="1:14" x14ac:dyDescent="0.2">
      <c r="A13" s="26" t="s">
        <v>14</v>
      </c>
      <c r="B13" s="110">
        <v>0</v>
      </c>
      <c r="C13" s="110">
        <v>4.5021287136753774E-6</v>
      </c>
      <c r="D13" s="110">
        <v>0</v>
      </c>
      <c r="E13" s="110">
        <v>8600.4530898383546</v>
      </c>
      <c r="F13">
        <f>SUMPRODUCT(C13:E13,I13:K13)</f>
        <v>1720.0906199936289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f>2600</f>
        <v>2600</v>
      </c>
      <c r="N13" s="58"/>
    </row>
    <row r="14" spans="1:14" x14ac:dyDescent="0.2">
      <c r="A14" s="26" t="s">
        <v>15</v>
      </c>
      <c r="B14" s="110">
        <v>1.0967492165903904E-4</v>
      </c>
      <c r="C14" s="110">
        <v>2.5746336211971072E-5</v>
      </c>
      <c r="D14" s="110">
        <v>0</v>
      </c>
      <c r="E14" s="110">
        <v>7397.7702605577506</v>
      </c>
      <c r="F14">
        <f>SUMPRODUCT(B14:E14,H14:K14)</f>
        <v>1849.442648013988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f>2500</f>
        <v>2500</v>
      </c>
      <c r="N14" s="58"/>
    </row>
    <row r="15" spans="1:14" x14ac:dyDescent="0.2">
      <c r="A15" s="35" t="s">
        <v>16</v>
      </c>
      <c r="B15" s="110">
        <v>24999.999869776213</v>
      </c>
      <c r="C15" s="110">
        <v>19751.077192401226</v>
      </c>
      <c r="D15" s="110">
        <v>28000.000631796047</v>
      </c>
      <c r="E15" s="110">
        <v>9.7658699428070466E-5</v>
      </c>
      <c r="F15">
        <f>SUMPRODUCT(B15:E15,H15:K15)</f>
        <v>37400.538824829018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f>38000*1.2</f>
        <v>45600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0</v>
      </c>
      <c r="E16" s="110">
        <v>0</v>
      </c>
      <c r="F16">
        <f>SUMPRODUCT(B16:E16,H16:K16)</f>
        <v>0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f>2500</f>
        <v>2500</v>
      </c>
      <c r="N16" s="58"/>
    </row>
    <row r="17" spans="1:15" x14ac:dyDescent="0.2">
      <c r="A17" s="106" t="s">
        <v>51</v>
      </c>
      <c r="B17" s="98">
        <f>SUM(B10:B16)</f>
        <v>24999.999999999989</v>
      </c>
      <c r="C17" s="98">
        <f>SUM(C10:C16)</f>
        <v>25999.999996422084</v>
      </c>
      <c r="D17" s="98">
        <f>SUM(D10:D16)</f>
        <v>28000.000631796047</v>
      </c>
      <c r="E17" s="98">
        <f>SUM(E10:E16)</f>
        <v>27999.999807575488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1424099.6422451667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FF32-6639-4F67-A28B-93B9DF4A732D}">
  <dimension ref="A1:R50"/>
  <sheetViews>
    <sheetView workbookViewId="0">
      <selection activeCell="P17" sqref="P17"/>
    </sheetView>
  </sheetViews>
  <sheetFormatPr defaultRowHeight="12.75" x14ac:dyDescent="0.2"/>
  <cols>
    <col min="15" max="15" width="9.140625" customWidth="1"/>
    <col min="16" max="16" width="29.140625" customWidth="1"/>
  </cols>
  <sheetData>
    <row r="1" spans="1:14" ht="18" x14ac:dyDescent="0.25">
      <c r="A1" s="1" t="s">
        <v>138</v>
      </c>
    </row>
    <row r="2" spans="1:14" ht="18" x14ac:dyDescent="0.25">
      <c r="A2" s="1" t="s">
        <v>139</v>
      </c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5943.9145055978024</v>
      </c>
      <c r="D10" s="110">
        <v>0</v>
      </c>
      <c r="E10" s="110">
        <v>489.73679814614866</v>
      </c>
      <c r="F10">
        <f>SUMPRODUCT(C10:E10,I10:K10)</f>
        <v>2500.0000017756583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f>2500</f>
        <v>2500</v>
      </c>
      <c r="N10" s="58"/>
    </row>
    <row r="11" spans="1:14" x14ac:dyDescent="0.2">
      <c r="A11" s="26" t="s">
        <v>12</v>
      </c>
      <c r="B11" s="110">
        <v>0</v>
      </c>
      <c r="C11" s="110">
        <v>0</v>
      </c>
      <c r="D11" s="110">
        <v>0</v>
      </c>
      <c r="E11" s="110">
        <v>12000.000472378408</v>
      </c>
      <c r="F11">
        <f>SUMPRODUCT(B11:E11,H11:K11)</f>
        <v>3000.0001180946019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f>3000</f>
        <v>3000</v>
      </c>
      <c r="N11" s="58"/>
    </row>
    <row r="12" spans="1:14" x14ac:dyDescent="0.2">
      <c r="A12" s="26" t="s">
        <v>13</v>
      </c>
      <c r="B12" s="110">
        <v>2401.2030087220533</v>
      </c>
      <c r="C12" s="110">
        <v>0.66592833430258724</v>
      </c>
      <c r="D12" s="110">
        <v>642.82970828693522</v>
      </c>
      <c r="E12" s="110">
        <v>2325.1079528773485</v>
      </c>
      <c r="F12">
        <f>SUMPRODUCT(B12:E12,H12:K12)</f>
        <v>2459.5205701719333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f>2500</f>
        <v>2500</v>
      </c>
      <c r="N12" s="58"/>
    </row>
    <row r="13" spans="1:14" x14ac:dyDescent="0.2">
      <c r="A13" s="26" t="s">
        <v>14</v>
      </c>
      <c r="B13" s="110">
        <v>0</v>
      </c>
      <c r="C13" s="110">
        <v>488.36547850799366</v>
      </c>
      <c r="D13" s="110">
        <v>457.6928378418159</v>
      </c>
      <c r="E13" s="110">
        <v>10894.485919668658</v>
      </c>
      <c r="F13">
        <f>SUMPRODUCT(C13:E13,I13:K13)</f>
        <v>2558.8541425069643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f>2600</f>
        <v>2600</v>
      </c>
      <c r="N13" s="58"/>
    </row>
    <row r="14" spans="1:14" x14ac:dyDescent="0.2">
      <c r="A14" s="26" t="s">
        <v>15</v>
      </c>
      <c r="B14" s="110">
        <v>2027.9700367758094</v>
      </c>
      <c r="C14" s="110">
        <v>1004.2736977628398</v>
      </c>
      <c r="D14" s="110">
        <v>316.98968503267355</v>
      </c>
      <c r="E14" s="110">
        <v>2290.6686809738831</v>
      </c>
      <c r="F14">
        <f>SUMPRODUCT(B14:E14,H14:K14)</f>
        <v>2469.5667321540941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f>2500</f>
        <v>2500</v>
      </c>
      <c r="N14" s="58"/>
    </row>
    <row r="15" spans="1:14" x14ac:dyDescent="0.2">
      <c r="A15" s="35" t="s">
        <v>16</v>
      </c>
      <c r="B15" s="110">
        <v>20570.827029139546</v>
      </c>
      <c r="C15" s="110">
        <v>18562.780197411579</v>
      </c>
      <c r="D15" s="110">
        <v>19439.630412153594</v>
      </c>
      <c r="E15" s="110">
        <v>1.8652710407091703E-4</v>
      </c>
      <c r="F15">
        <f>SUMPRODUCT(B15:E15,H15:K15)</f>
        <v>30399.999996357299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f>38000*0.8</f>
        <v>30400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7142.8571025704459</v>
      </c>
      <c r="E16" s="110">
        <v>3.5250860044179662E-5</v>
      </c>
      <c r="F16">
        <f>SUMPRODUCT(B16:E16,H16:K16)</f>
        <v>2499.9999999999995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f>2500</f>
        <v>2500</v>
      </c>
      <c r="N16" s="58"/>
    </row>
    <row r="17" spans="1:15" x14ac:dyDescent="0.2">
      <c r="A17" s="106" t="s">
        <v>51</v>
      </c>
      <c r="B17" s="98">
        <f>SUM(B10:B16)</f>
        <v>25000.000074637406</v>
      </c>
      <c r="C17" s="98">
        <f>SUM(C10:C16)</f>
        <v>25999.999807614517</v>
      </c>
      <c r="D17" s="98">
        <f>SUM(D10:D16)</f>
        <v>27999.999745885463</v>
      </c>
      <c r="E17" s="98">
        <f>SUM(E10:E16)</f>
        <v>28000.000045822409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1426998.4258997047</v>
      </c>
      <c r="L35" s="9"/>
    </row>
    <row r="36" spans="1:18" x14ac:dyDescent="0.2">
      <c r="A36" s="9"/>
      <c r="B36" s="98">
        <v>25000</v>
      </c>
      <c r="C36" s="98">
        <v>26000</v>
      </c>
      <c r="D36" s="98">
        <v>28000</v>
      </c>
      <c r="E36" s="98">
        <v>28000</v>
      </c>
      <c r="F36" s="69"/>
      <c r="L36" s="9"/>
    </row>
    <row r="37" spans="1:18" x14ac:dyDescent="0.2"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7B46-691E-42A7-AC52-750903C61CBE}">
  <dimension ref="A1:R50"/>
  <sheetViews>
    <sheetView workbookViewId="0">
      <selection activeCell="H39" sqref="H39"/>
    </sheetView>
  </sheetViews>
  <sheetFormatPr defaultRowHeight="12.75" x14ac:dyDescent="0.2"/>
  <cols>
    <col min="7" max="7" width="11" customWidth="1"/>
    <col min="16" max="16" width="27.42578125" customWidth="1"/>
  </cols>
  <sheetData>
    <row r="1" spans="1:14" ht="18" x14ac:dyDescent="0.25">
      <c r="A1" s="1" t="s">
        <v>141</v>
      </c>
    </row>
    <row r="2" spans="1:14" ht="18" x14ac:dyDescent="0.25">
      <c r="A2" s="1"/>
    </row>
    <row r="3" spans="1:14" x14ac:dyDescent="0.2">
      <c r="M3" s="52"/>
    </row>
    <row r="4" spans="1:14" x14ac:dyDescent="0.2">
      <c r="M4" s="52"/>
    </row>
    <row r="5" spans="1:14" x14ac:dyDescent="0.2">
      <c r="M5" s="52"/>
    </row>
    <row r="6" spans="1:14" x14ac:dyDescent="0.2">
      <c r="A6" s="4" t="s">
        <v>21</v>
      </c>
      <c r="G6" s="4" t="s">
        <v>22</v>
      </c>
      <c r="M6" s="53" t="s">
        <v>23</v>
      </c>
    </row>
    <row r="7" spans="1:14" x14ac:dyDescent="0.2">
      <c r="A7" t="s">
        <v>24</v>
      </c>
      <c r="G7" t="s">
        <v>25</v>
      </c>
      <c r="M7" s="53" t="s">
        <v>26</v>
      </c>
    </row>
    <row r="8" spans="1:14" x14ac:dyDescent="0.2">
      <c r="A8" s="11"/>
      <c r="B8" s="54" t="s">
        <v>5</v>
      </c>
      <c r="C8" s="55"/>
      <c r="D8" s="55"/>
      <c r="E8" s="56"/>
      <c r="F8" s="113" t="s">
        <v>52</v>
      </c>
      <c r="G8" s="11"/>
      <c r="H8" s="54" t="s">
        <v>5</v>
      </c>
      <c r="I8" s="55"/>
      <c r="J8" s="55"/>
      <c r="K8" s="56"/>
      <c r="M8" s="15" t="s">
        <v>27</v>
      </c>
    </row>
    <row r="9" spans="1:14" x14ac:dyDescent="0.2">
      <c r="A9" s="17" t="s">
        <v>6</v>
      </c>
      <c r="B9" s="13" t="s">
        <v>7</v>
      </c>
      <c r="C9" s="13" t="s">
        <v>8</v>
      </c>
      <c r="D9" s="13" t="s">
        <v>9</v>
      </c>
      <c r="E9" s="18" t="s">
        <v>10</v>
      </c>
      <c r="F9" s="113"/>
      <c r="G9" s="17" t="s">
        <v>6</v>
      </c>
      <c r="H9" s="13" t="s">
        <v>7</v>
      </c>
      <c r="I9" s="13" t="s">
        <v>8</v>
      </c>
      <c r="J9" s="13" t="s">
        <v>9</v>
      </c>
      <c r="K9" s="18" t="s">
        <v>10</v>
      </c>
      <c r="M9" s="57" t="s">
        <v>28</v>
      </c>
    </row>
    <row r="10" spans="1:14" x14ac:dyDescent="0.2">
      <c r="A10" s="26" t="s">
        <v>11</v>
      </c>
      <c r="B10" s="110">
        <v>0</v>
      </c>
      <c r="C10" s="110">
        <v>6250</v>
      </c>
      <c r="D10" s="110">
        <v>0</v>
      </c>
      <c r="E10" s="110">
        <v>0</v>
      </c>
      <c r="F10">
        <f>SUMPRODUCT(C10:E10,I10:K10)</f>
        <v>2500</v>
      </c>
      <c r="G10" s="26" t="s">
        <v>11</v>
      </c>
      <c r="H10" s="101"/>
      <c r="I10" s="83">
        <v>0.4</v>
      </c>
      <c r="J10" s="83">
        <v>0.375</v>
      </c>
      <c r="K10" s="84">
        <v>0.25</v>
      </c>
      <c r="M10" s="99">
        <v>2500</v>
      </c>
      <c r="N10" s="58"/>
    </row>
    <row r="11" spans="1:14" x14ac:dyDescent="0.2">
      <c r="A11" s="26" t="s">
        <v>12</v>
      </c>
      <c r="B11" s="110">
        <v>4285.7142857142862</v>
      </c>
      <c r="C11" s="110">
        <v>0</v>
      </c>
      <c r="D11" s="110">
        <v>0</v>
      </c>
      <c r="E11" s="110">
        <v>0</v>
      </c>
      <c r="F11">
        <f>SUMPRODUCT(B11:E11,H11:K11)</f>
        <v>3000</v>
      </c>
      <c r="G11" s="26" t="s">
        <v>12</v>
      </c>
      <c r="H11" s="85">
        <v>0.7</v>
      </c>
      <c r="I11" s="75">
        <v>0.5</v>
      </c>
      <c r="J11" s="75">
        <v>0.35</v>
      </c>
      <c r="K11" s="86">
        <v>0.25</v>
      </c>
      <c r="M11" s="96">
        <v>3000</v>
      </c>
      <c r="N11" s="58"/>
    </row>
    <row r="12" spans="1:14" x14ac:dyDescent="0.2">
      <c r="A12" s="26" t="s">
        <v>13</v>
      </c>
      <c r="B12" s="110">
        <v>3703.7037037037039</v>
      </c>
      <c r="C12" s="110">
        <v>0</v>
      </c>
      <c r="D12" s="110">
        <v>0</v>
      </c>
      <c r="E12" s="110">
        <v>0</v>
      </c>
      <c r="F12">
        <f>SUMPRODUCT(B12:E12,H12:K12)</f>
        <v>2500.0000000000005</v>
      </c>
      <c r="G12" s="26" t="s">
        <v>13</v>
      </c>
      <c r="H12" s="85">
        <v>0.67500000000000004</v>
      </c>
      <c r="I12" s="75">
        <v>0.45</v>
      </c>
      <c r="J12" s="75">
        <v>0.4</v>
      </c>
      <c r="K12" s="86">
        <v>0.25</v>
      </c>
      <c r="M12" s="96">
        <v>2500</v>
      </c>
      <c r="N12" s="58"/>
    </row>
    <row r="13" spans="1:14" x14ac:dyDescent="0.2">
      <c r="A13" s="26" t="s">
        <v>14</v>
      </c>
      <c r="B13" s="110">
        <v>0</v>
      </c>
      <c r="C13" s="110">
        <v>0</v>
      </c>
      <c r="D13" s="110">
        <v>7040.1534518901544</v>
      </c>
      <c r="E13" s="110">
        <v>0</v>
      </c>
      <c r="F13">
        <f>SUMPRODUCT(C13:E13,I13:K13)</f>
        <v>2464.0537081615539</v>
      </c>
      <c r="G13" s="26" t="s">
        <v>14</v>
      </c>
      <c r="H13" s="101"/>
      <c r="I13" s="75">
        <v>0.45</v>
      </c>
      <c r="J13" s="75">
        <v>0.35</v>
      </c>
      <c r="K13" s="86">
        <v>0.2</v>
      </c>
      <c r="M13" s="96">
        <v>2600</v>
      </c>
      <c r="N13" s="58"/>
    </row>
    <row r="14" spans="1:14" x14ac:dyDescent="0.2">
      <c r="A14" s="26" t="s">
        <v>15</v>
      </c>
      <c r="B14" s="110">
        <v>3846.1538461538466</v>
      </c>
      <c r="C14" s="110">
        <v>0</v>
      </c>
      <c r="D14" s="110">
        <v>0</v>
      </c>
      <c r="E14" s="110">
        <v>0</v>
      </c>
      <c r="F14">
        <f>SUMPRODUCT(B14:E14,H14:K14)</f>
        <v>2500.0000000000005</v>
      </c>
      <c r="G14" s="26" t="s">
        <v>15</v>
      </c>
      <c r="H14" s="85">
        <v>0.65</v>
      </c>
      <c r="I14" s="75">
        <v>0.45</v>
      </c>
      <c r="J14" s="75">
        <v>0.4</v>
      </c>
      <c r="K14" s="86">
        <v>0.25</v>
      </c>
      <c r="M14" s="96">
        <v>2500</v>
      </c>
      <c r="N14" s="58"/>
    </row>
    <row r="15" spans="1:14" x14ac:dyDescent="0.2">
      <c r="A15" s="35" t="s">
        <v>16</v>
      </c>
      <c r="B15" s="110">
        <v>13164.428164428158</v>
      </c>
      <c r="C15" s="110">
        <v>19750</v>
      </c>
      <c r="D15" s="110">
        <v>18817.0174052527</v>
      </c>
      <c r="E15" s="110">
        <v>28000</v>
      </c>
      <c r="F15">
        <f>SUMPRODUCT(B15:E15,H15:K15)</f>
        <v>38000</v>
      </c>
      <c r="G15" s="35" t="s">
        <v>16</v>
      </c>
      <c r="H15" s="87">
        <v>0.625</v>
      </c>
      <c r="I15" s="88">
        <v>0.5</v>
      </c>
      <c r="J15" s="88">
        <v>0.42499999999999999</v>
      </c>
      <c r="K15" s="89">
        <v>0.42499999999999999</v>
      </c>
      <c r="M15" s="100">
        <v>38000</v>
      </c>
      <c r="N15" s="58"/>
    </row>
    <row r="16" spans="1:14" x14ac:dyDescent="0.2">
      <c r="A16" s="42" t="s">
        <v>17</v>
      </c>
      <c r="B16" s="110">
        <v>0</v>
      </c>
      <c r="C16" s="110">
        <v>0</v>
      </c>
      <c r="D16" s="110">
        <v>7142.8571428571413</v>
      </c>
      <c r="E16" s="110">
        <v>0</v>
      </c>
      <c r="F16">
        <f>SUMPRODUCT(B16:E16,H16:K16)</f>
        <v>2499.9999999999991</v>
      </c>
      <c r="G16" s="42" t="s">
        <v>17</v>
      </c>
      <c r="H16" s="90">
        <v>0.7</v>
      </c>
      <c r="I16" s="91">
        <v>0.45</v>
      </c>
      <c r="J16" s="91">
        <v>0.35</v>
      </c>
      <c r="K16" s="92">
        <v>0.4</v>
      </c>
      <c r="M16" s="97">
        <v>2500</v>
      </c>
      <c r="N16" s="58"/>
    </row>
    <row r="17" spans="1:15" x14ac:dyDescent="0.2">
      <c r="A17" s="106" t="s">
        <v>51</v>
      </c>
      <c r="B17" s="98">
        <f>SUM(B10:B16)</f>
        <v>24999.999999999996</v>
      </c>
      <c r="C17" s="98">
        <f>SUM(C10:C16)</f>
        <v>26000</v>
      </c>
      <c r="D17" s="98">
        <f>SUM(D10:D16)</f>
        <v>33000.027999999991</v>
      </c>
      <c r="E17" s="98">
        <f>SUM(E10:E16)</f>
        <v>28000</v>
      </c>
      <c r="I17" s="9"/>
      <c r="M17" s="59"/>
      <c r="N17" s="60"/>
      <c r="O17" s="61"/>
    </row>
    <row r="18" spans="1:15" x14ac:dyDescent="0.2">
      <c r="A18" s="9"/>
      <c r="B18" s="62"/>
      <c r="C18" s="62"/>
      <c r="D18" s="62"/>
      <c r="E18" s="62"/>
    </row>
    <row r="19" spans="1:15" x14ac:dyDescent="0.2">
      <c r="A19" s="4" t="s">
        <v>29</v>
      </c>
      <c r="G19" s="4" t="s">
        <v>30</v>
      </c>
    </row>
    <row r="20" spans="1:15" x14ac:dyDescent="0.2">
      <c r="A20" t="s">
        <v>4</v>
      </c>
      <c r="G20" t="s">
        <v>4</v>
      </c>
    </row>
    <row r="21" spans="1:15" ht="38.25" x14ac:dyDescent="0.2">
      <c r="A21" s="11"/>
      <c r="B21" s="54" t="s">
        <v>5</v>
      </c>
      <c r="C21" s="55"/>
      <c r="D21" s="55"/>
      <c r="E21" s="56"/>
      <c r="G21" s="11"/>
      <c r="H21" s="54" t="s">
        <v>5</v>
      </c>
      <c r="I21" s="55"/>
      <c r="J21" s="55"/>
      <c r="K21" s="56"/>
      <c r="L21" s="9"/>
      <c r="M21" s="63" t="s">
        <v>31</v>
      </c>
    </row>
    <row r="22" spans="1:15" x14ac:dyDescent="0.2">
      <c r="A22" s="17" t="s">
        <v>6</v>
      </c>
      <c r="B22" s="13" t="s">
        <v>7</v>
      </c>
      <c r="C22" s="13" t="s">
        <v>8</v>
      </c>
      <c r="D22" s="13" t="s">
        <v>9</v>
      </c>
      <c r="E22" s="18" t="s">
        <v>10</v>
      </c>
      <c r="G22" s="17" t="s">
        <v>6</v>
      </c>
      <c r="H22" s="13" t="s">
        <v>7</v>
      </c>
      <c r="I22" s="13" t="s">
        <v>8</v>
      </c>
      <c r="J22" s="13" t="s">
        <v>9</v>
      </c>
      <c r="K22" s="18" t="s">
        <v>10</v>
      </c>
      <c r="L22" s="9"/>
      <c r="M22" s="64" t="s">
        <v>32</v>
      </c>
    </row>
    <row r="23" spans="1:15" x14ac:dyDescent="0.2">
      <c r="A23" s="26" t="s">
        <v>11</v>
      </c>
      <c r="B23" s="65"/>
      <c r="C23" s="76">
        <v>13</v>
      </c>
      <c r="D23" s="76">
        <v>10.65</v>
      </c>
      <c r="E23" s="77">
        <v>9.6</v>
      </c>
      <c r="G23" s="26" t="s">
        <v>11</v>
      </c>
      <c r="H23" s="82">
        <f t="shared" ref="H23:K29" si="0">H$31*$M23</f>
        <v>0.3</v>
      </c>
      <c r="I23" s="83">
        <f t="shared" si="0"/>
        <v>0.3</v>
      </c>
      <c r="J23" s="83">
        <f t="shared" si="0"/>
        <v>0.44999999999999996</v>
      </c>
      <c r="K23" s="84">
        <f t="shared" si="0"/>
        <v>0.44999999999999996</v>
      </c>
      <c r="L23" s="9"/>
      <c r="M23" s="96">
        <v>30</v>
      </c>
    </row>
    <row r="24" spans="1:15" x14ac:dyDescent="0.2">
      <c r="A24" s="26" t="s">
        <v>12</v>
      </c>
      <c r="B24" s="76">
        <v>17.399999999999999</v>
      </c>
      <c r="C24" s="76">
        <v>14.1</v>
      </c>
      <c r="D24" s="76">
        <v>11.2</v>
      </c>
      <c r="E24" s="77">
        <v>9.4499999999999993</v>
      </c>
      <c r="G24" s="26" t="s">
        <v>12</v>
      </c>
      <c r="H24" s="85">
        <f t="shared" si="0"/>
        <v>0.4</v>
      </c>
      <c r="I24" s="75">
        <f t="shared" si="0"/>
        <v>0.4</v>
      </c>
      <c r="J24" s="75">
        <f t="shared" si="0"/>
        <v>0.6</v>
      </c>
      <c r="K24" s="86">
        <f t="shared" si="0"/>
        <v>0.6</v>
      </c>
      <c r="L24" s="9"/>
      <c r="M24" s="96">
        <v>40</v>
      </c>
    </row>
    <row r="25" spans="1:15" x14ac:dyDescent="0.2">
      <c r="A25" s="26" t="s">
        <v>13</v>
      </c>
      <c r="B25" s="76">
        <v>17.399999999999999</v>
      </c>
      <c r="C25" s="76">
        <v>14.22</v>
      </c>
      <c r="D25" s="76">
        <v>11</v>
      </c>
      <c r="E25" s="77">
        <v>9.5</v>
      </c>
      <c r="G25" s="26" t="s">
        <v>13</v>
      </c>
      <c r="H25" s="85">
        <f t="shared" si="0"/>
        <v>0.8</v>
      </c>
      <c r="I25" s="75">
        <f t="shared" si="0"/>
        <v>0.8</v>
      </c>
      <c r="J25" s="75">
        <f t="shared" si="0"/>
        <v>1.2</v>
      </c>
      <c r="K25" s="86">
        <f t="shared" si="0"/>
        <v>1.2</v>
      </c>
      <c r="L25" s="9"/>
      <c r="M25" s="96">
        <v>80</v>
      </c>
    </row>
    <row r="26" spans="1:15" x14ac:dyDescent="0.2">
      <c r="A26" s="26" t="s">
        <v>14</v>
      </c>
      <c r="B26" s="66"/>
      <c r="C26" s="76">
        <v>14.3</v>
      </c>
      <c r="D26" s="76">
        <v>11.25</v>
      </c>
      <c r="E26" s="77">
        <v>9.6</v>
      </c>
      <c r="G26" s="26" t="s">
        <v>14</v>
      </c>
      <c r="H26" s="85">
        <f t="shared" si="0"/>
        <v>0.70000000000000007</v>
      </c>
      <c r="I26" s="75">
        <f t="shared" si="0"/>
        <v>0.70000000000000007</v>
      </c>
      <c r="J26" s="75">
        <f t="shared" si="0"/>
        <v>1.05</v>
      </c>
      <c r="K26" s="86">
        <f t="shared" si="0"/>
        <v>1.05</v>
      </c>
      <c r="L26" s="9"/>
      <c r="M26" s="96">
        <v>70</v>
      </c>
    </row>
    <row r="27" spans="1:15" x14ac:dyDescent="0.2">
      <c r="A27" s="26" t="s">
        <v>15</v>
      </c>
      <c r="B27" s="76">
        <v>17.5</v>
      </c>
      <c r="C27" s="76">
        <v>13.8</v>
      </c>
      <c r="D27" s="76">
        <v>11.4</v>
      </c>
      <c r="E27" s="77">
        <v>9.6</v>
      </c>
      <c r="G27" s="26" t="s">
        <v>15</v>
      </c>
      <c r="H27" s="85">
        <f t="shared" si="0"/>
        <v>0.70000000000000007</v>
      </c>
      <c r="I27" s="75">
        <f t="shared" si="0"/>
        <v>0.70000000000000007</v>
      </c>
      <c r="J27" s="75">
        <f t="shared" si="0"/>
        <v>1.05</v>
      </c>
      <c r="K27" s="86">
        <f t="shared" si="0"/>
        <v>1.05</v>
      </c>
      <c r="L27" s="9"/>
      <c r="M27" s="96">
        <v>70</v>
      </c>
    </row>
    <row r="28" spans="1:15" x14ac:dyDescent="0.2">
      <c r="A28" s="35" t="s">
        <v>16</v>
      </c>
      <c r="B28" s="78">
        <v>18.25</v>
      </c>
      <c r="C28" s="78">
        <v>13.9</v>
      </c>
      <c r="D28" s="78">
        <v>11.4</v>
      </c>
      <c r="E28" s="79">
        <v>8.9</v>
      </c>
      <c r="G28" s="35" t="s">
        <v>16</v>
      </c>
      <c r="H28" s="87">
        <f t="shared" si="0"/>
        <v>0</v>
      </c>
      <c r="I28" s="88">
        <f t="shared" si="0"/>
        <v>0</v>
      </c>
      <c r="J28" s="88">
        <f t="shared" si="0"/>
        <v>0</v>
      </c>
      <c r="K28" s="89">
        <f t="shared" si="0"/>
        <v>0</v>
      </c>
      <c r="L28" s="9"/>
      <c r="M28" s="96">
        <v>0</v>
      </c>
    </row>
    <row r="29" spans="1:15" x14ac:dyDescent="0.2">
      <c r="A29" s="42" t="s">
        <v>17</v>
      </c>
      <c r="B29" s="80">
        <v>19.75</v>
      </c>
      <c r="C29" s="80">
        <v>13.9</v>
      </c>
      <c r="D29" s="80">
        <v>10.75</v>
      </c>
      <c r="E29" s="81">
        <v>9.4</v>
      </c>
      <c r="G29" s="42" t="s">
        <v>17</v>
      </c>
      <c r="H29" s="90">
        <f t="shared" si="0"/>
        <v>0.5</v>
      </c>
      <c r="I29" s="91">
        <f t="shared" si="0"/>
        <v>0.5</v>
      </c>
      <c r="J29" s="91">
        <f t="shared" si="0"/>
        <v>0.75</v>
      </c>
      <c r="K29" s="92">
        <f t="shared" si="0"/>
        <v>0.75</v>
      </c>
      <c r="M29" s="97">
        <v>50</v>
      </c>
    </row>
    <row r="30" spans="1:15" x14ac:dyDescent="0.2">
      <c r="A30" s="9"/>
      <c r="B30" s="62"/>
      <c r="C30" s="62"/>
      <c r="D30" s="62"/>
      <c r="E30" s="62"/>
    </row>
    <row r="31" spans="1:15" x14ac:dyDescent="0.2">
      <c r="G31" t="s">
        <v>33</v>
      </c>
      <c r="H31" s="93">
        <v>0.01</v>
      </c>
      <c r="I31" s="94">
        <v>0.01</v>
      </c>
      <c r="J31" s="94">
        <v>1.4999999999999999E-2</v>
      </c>
      <c r="K31" s="95">
        <v>1.4999999999999999E-2</v>
      </c>
    </row>
    <row r="32" spans="1:15" x14ac:dyDescent="0.2">
      <c r="A32" s="9"/>
      <c r="B32" s="9"/>
      <c r="C32" s="9"/>
      <c r="D32" s="9"/>
      <c r="E32" s="9"/>
      <c r="F32" s="67"/>
      <c r="G32" s="9"/>
      <c r="H32" s="9"/>
      <c r="I32" s="9"/>
      <c r="J32" s="9"/>
      <c r="K32" s="9"/>
      <c r="L32" s="9"/>
      <c r="M32" s="59"/>
      <c r="N32" s="9"/>
    </row>
    <row r="33" spans="1:18" x14ac:dyDescent="0.2">
      <c r="A33" s="4" t="s">
        <v>18</v>
      </c>
    </row>
    <row r="34" spans="1:18" x14ac:dyDescent="0.2">
      <c r="A34" t="s">
        <v>20</v>
      </c>
    </row>
    <row r="35" spans="1:18" x14ac:dyDescent="0.2">
      <c r="A35" s="52"/>
      <c r="B35" s="68" t="s">
        <v>7</v>
      </c>
      <c r="C35" s="68" t="s">
        <v>8</v>
      </c>
      <c r="D35" s="68" t="s">
        <v>9</v>
      </c>
      <c r="E35" s="68" t="s">
        <v>10</v>
      </c>
      <c r="G35" s="105" t="s">
        <v>53</v>
      </c>
      <c r="H35" s="111">
        <f>SUMPRODUCT(C10:E16,C23:E29)+SUMPRODUCT(C10:E16,I23:K29)+SUMPRODUCT(B11:B12,B24:B25)+SUMPRODUCT(B11:B12,H24:H25)+SUMPRODUCT(B27:B29,B14:B16)+SUMPRODUCT(B14:B16,H27:H29)</f>
        <v>1444044.6787149224</v>
      </c>
      <c r="L35" s="9"/>
    </row>
    <row r="36" spans="1:18" x14ac:dyDescent="0.2">
      <c r="A36" s="9"/>
      <c r="B36" s="98">
        <v>25000</v>
      </c>
      <c r="C36" s="98">
        <v>26000</v>
      </c>
      <c r="D36" s="98">
        <f>28000+5000</f>
        <v>33000</v>
      </c>
      <c r="E36" s="98">
        <v>28000</v>
      </c>
      <c r="F36" s="69"/>
      <c r="G36" s="104" t="s">
        <v>142</v>
      </c>
      <c r="H36">
        <v>1382544</v>
      </c>
      <c r="L36" s="9"/>
    </row>
    <row r="37" spans="1:18" x14ac:dyDescent="0.2">
      <c r="G37" s="104" t="s">
        <v>143</v>
      </c>
      <c r="H37">
        <v>61501</v>
      </c>
      <c r="P37" s="72" t="s">
        <v>35</v>
      </c>
    </row>
    <row r="38" spans="1:18" x14ac:dyDescent="0.2">
      <c r="P38" s="73" t="s">
        <v>36</v>
      </c>
      <c r="Q38" s="73" t="s">
        <v>49</v>
      </c>
      <c r="R38" s="102">
        <v>25000</v>
      </c>
    </row>
    <row r="39" spans="1:18" x14ac:dyDescent="0.2">
      <c r="P39" s="73" t="s">
        <v>37</v>
      </c>
      <c r="Q39" s="73" t="s">
        <v>49</v>
      </c>
      <c r="R39" s="102">
        <v>26000</v>
      </c>
    </row>
    <row r="40" spans="1:18" x14ac:dyDescent="0.2">
      <c r="P40" s="73" t="s">
        <v>38</v>
      </c>
      <c r="Q40" s="73" t="s">
        <v>49</v>
      </c>
      <c r="R40" s="102">
        <v>28000</v>
      </c>
    </row>
    <row r="41" spans="1:18" x14ac:dyDescent="0.2">
      <c r="P41" s="73" t="s">
        <v>39</v>
      </c>
      <c r="Q41" s="73" t="s">
        <v>49</v>
      </c>
      <c r="R41" s="102">
        <v>28000</v>
      </c>
    </row>
    <row r="42" spans="1:18" x14ac:dyDescent="0.2">
      <c r="P42" s="74" t="s">
        <v>40</v>
      </c>
      <c r="Q42" s="73" t="s">
        <v>50</v>
      </c>
      <c r="R42" s="102">
        <v>2500</v>
      </c>
    </row>
    <row r="43" spans="1:18" x14ac:dyDescent="0.2">
      <c r="P43" s="74" t="s">
        <v>41</v>
      </c>
      <c r="Q43" s="73" t="s">
        <v>50</v>
      </c>
      <c r="R43" s="102">
        <v>3000</v>
      </c>
    </row>
    <row r="44" spans="1:18" x14ac:dyDescent="0.2">
      <c r="P44" s="74" t="s">
        <v>42</v>
      </c>
      <c r="Q44" s="73" t="s">
        <v>50</v>
      </c>
      <c r="R44" s="102">
        <v>2500</v>
      </c>
    </row>
    <row r="45" spans="1:18" x14ac:dyDescent="0.2">
      <c r="P45" s="74" t="s">
        <v>43</v>
      </c>
      <c r="Q45" s="73" t="s">
        <v>50</v>
      </c>
      <c r="R45" s="102">
        <v>2600</v>
      </c>
    </row>
    <row r="46" spans="1:18" x14ac:dyDescent="0.2">
      <c r="P46" s="74" t="s">
        <v>44</v>
      </c>
      <c r="Q46" s="73" t="s">
        <v>50</v>
      </c>
      <c r="R46" s="102">
        <v>2500</v>
      </c>
    </row>
    <row r="47" spans="1:18" x14ac:dyDescent="0.2">
      <c r="P47" s="74" t="s">
        <v>45</v>
      </c>
      <c r="Q47" s="73" t="s">
        <v>50</v>
      </c>
      <c r="R47" s="109">
        <v>38000</v>
      </c>
    </row>
    <row r="48" spans="1:18" x14ac:dyDescent="0.2">
      <c r="P48" s="74" t="s">
        <v>46</v>
      </c>
      <c r="Q48" s="73" t="s">
        <v>50</v>
      </c>
      <c r="R48" s="102">
        <v>2500</v>
      </c>
    </row>
    <row r="49" spans="16:18" x14ac:dyDescent="0.2">
      <c r="P49" s="74" t="s">
        <v>47</v>
      </c>
      <c r="Q49" s="73" t="s">
        <v>49</v>
      </c>
      <c r="R49" s="103">
        <v>0</v>
      </c>
    </row>
    <row r="50" spans="16:18" x14ac:dyDescent="0.2">
      <c r="P50" s="74" t="s">
        <v>48</v>
      </c>
      <c r="Q50" s="73" t="s">
        <v>49</v>
      </c>
      <c r="R50" s="103">
        <v>0</v>
      </c>
    </row>
  </sheetData>
  <mergeCells count="1">
    <mergeCell ref="F8:F9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Table 1</vt:lpstr>
      <vt:lpstr>Sensitivity Report 1</vt:lpstr>
      <vt:lpstr>Q1</vt:lpstr>
      <vt:lpstr>Q2</vt:lpstr>
      <vt:lpstr>Q3 a</vt:lpstr>
      <vt:lpstr>Q3 b</vt:lpstr>
      <vt:lpstr>Q4 a</vt:lpstr>
      <vt:lpstr>Q4 b</vt:lpstr>
      <vt:lpstr>Q5</vt:lpstr>
      <vt:lpstr>Q6</vt:lpstr>
      <vt:lpstr>Manual_Schedule</vt:lpstr>
      <vt:lpstr>'Q1'!Print_Area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Caccia</dc:creator>
  <cp:lastModifiedBy>傅宇杰</cp:lastModifiedBy>
  <cp:lastPrinted>1998-02-06T15:42:53Z</cp:lastPrinted>
  <dcterms:created xsi:type="dcterms:W3CDTF">1997-11-11T23:02:12Z</dcterms:created>
  <dcterms:modified xsi:type="dcterms:W3CDTF">2020-12-04T08:27:04Z</dcterms:modified>
</cp:coreProperties>
</file>