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9ae38677a324b0/Documents/"/>
    </mc:Choice>
  </mc:AlternateContent>
  <xr:revisionPtr revIDLastSave="37" documentId="8_{07F1CEC5-27C9-4A34-9369-6EA21D97717E}" xr6:coauthVersionLast="47" xr6:coauthVersionMax="47" xr10:uidLastSave="{05B46BB5-B6B3-4003-A071-53ED0BF1EEFA}"/>
  <bookViews>
    <workbookView xWindow="-120" yWindow="-120" windowWidth="29040" windowHeight="15840" xr2:uid="{2E154056-770A-4661-96AA-75EFC0D68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K5" i="1"/>
  <c r="H7" i="1"/>
  <c r="E6" i="1"/>
  <c r="H6" i="1" s="1"/>
  <c r="K6" i="1" s="1"/>
  <c r="E8" i="1" l="1"/>
  <c r="K7" i="1"/>
  <c r="K8" i="1" s="1"/>
  <c r="K9" i="1" l="1"/>
  <c r="H8" i="1"/>
  <c r="F15" i="1" s="1"/>
  <c r="F14" i="1"/>
  <c r="H4" i="1"/>
  <c r="G15" i="1" l="1"/>
  <c r="G14" i="1"/>
  <c r="C15" i="1"/>
  <c r="C12" i="1"/>
  <c r="C14" i="1" s="1"/>
  <c r="G16" i="1"/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tc={A44E321D-DCB6-43F8-A5A8-9AFDF48CF34D}</author>
    <author>tc={3022D9F3-44D1-4E70-9303-35DDF63269D2}</author>
  </authors>
  <commentList>
    <comment ref="F14" authorId="0" shapeId="0" xr:uid="{A44E321D-DCB6-43F8-A5A8-9AFDF48CF34D}">
      <text>
        <t>[Threaded comment]
Your version of Excel allows you to read this threaded comment; however, any edits to it will get removed if the file is opened in a newer version of Excel. Learn more: https://go.microsoft.com/fwlink/?linkid=870924
Comment:
    Ytm assumes cpn to be reinvested causing small noise / difference from actual</t>
      </text>
    </comment>
    <comment ref="F15" authorId="1" shapeId="0" xr:uid="{3022D9F3-44D1-4E70-9303-35DDF63269D2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Translated into p&amp;L using duration, which is approx.</t>
      </text>
    </comment>
  </commentList>
</comments>
</file>

<file path=xl/sharedStrings.xml><?xml version="1.0" encoding="utf-8"?>
<sst xmlns="http://schemas.openxmlformats.org/spreadsheetml/2006/main" count="36" uniqueCount="26">
  <si>
    <t>Settlement</t>
  </si>
  <si>
    <t>Maturity</t>
  </si>
  <si>
    <t>cpn</t>
  </si>
  <si>
    <t>ytm</t>
  </si>
  <si>
    <t>Purchase Price</t>
  </si>
  <si>
    <t>Current Book Price</t>
  </si>
  <si>
    <t>Current Market Price</t>
  </si>
  <si>
    <t>duration</t>
  </si>
  <si>
    <t>P&amp;L (Price)</t>
  </si>
  <si>
    <t>AT PURCAHSE</t>
  </si>
  <si>
    <t>AT SALE</t>
  </si>
  <si>
    <t>Carry - Pull to  Par</t>
  </si>
  <si>
    <t>Carry - Cpn</t>
  </si>
  <si>
    <t>Unrealized</t>
  </si>
  <si>
    <t>Notional</t>
  </si>
  <si>
    <t>Total $</t>
  </si>
  <si>
    <t>P&amp;L (yield est)</t>
  </si>
  <si>
    <t>Rate</t>
  </si>
  <si>
    <t>Total</t>
  </si>
  <si>
    <t>NOTE: translating MtM change in yield to P&amp;L needs to mulitply by duration</t>
  </si>
  <si>
    <t>Carry - Realized (purchase yield)</t>
  </si>
  <si>
    <t>Unrealized (purhase - market yield)</t>
  </si>
  <si>
    <t>$Money</t>
  </si>
  <si>
    <t>ACCOUNTING VALUE - Present</t>
  </si>
  <si>
    <t>MARKET VALUE - Present</t>
  </si>
  <si>
    <t>PURCHASE VALUE -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</si>
</sst>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81" formatCode="_(* #,##0.0000_);_(* \(#,##0.0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2" applyNumberFormat="1" applyFont="1"/>
    <xf numFmtId="10" fontId="0" fillId="0" borderId="0" xfId="0" applyNumberFormat="1"/>
    <xf numFmtId="44" fontId="0" fillId="0" borderId="0" xfId="1" applyFont="1"/>
    <xf numFmtId="11" fontId="0" fillId="0" borderId="0" xfId="0" applyNumberFormat="1"/>
    <xf numFmtId="0" fontId="0" fillId="0" borderId="1" xfId="0" applyBorder="1"/>
    <xf numFmtId="44" fontId="2" fillId="0" borderId="0" xfId="1" applyFont="1"/>
    <xf numFmtId="181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44" fontId="0" fillId="0" borderId="1" xfId="1" applyFont="1" applyBorder="1"/>
    <xf numFmtId="44" fontId="2" fillId="0" borderId="1" xfId="1" applyFont="1" applyBorder="1"/>
    <xf numFmtId="0" fontId="0" fillId="0" borderId="2" xfId="0" applyBorder="1"/>
    <xf numFmtId="0" fontId="2" fillId="0" borderId="2" xfId="0" applyFont="1" applyBorder="1"/>
    <xf numFmtId="14" fontId="0" fillId="0" borderId="2" xfId="0" applyNumberFormat="1" applyBorder="1"/>
    <xf numFmtId="9" fontId="0" fillId="0" borderId="2" xfId="0" applyNumberFormat="1" applyBorder="1"/>
    <xf numFmtId="10" fontId="0" fillId="0" borderId="2" xfId="2" applyNumberFormat="1" applyFont="1" applyBorder="1"/>
    <xf numFmtId="10" fontId="0" fillId="0" borderId="2" xfId="0" applyNumberFormat="1" applyBorder="1"/>
    <xf numFmtId="14" fontId="2" fillId="0" borderId="2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en Shen" id="{4F19BBB6-CACA-4DA1-8FE5-E88CC6C6DAF1}" userId="719ae38677a324b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4" dT="2024-03-14T01:48:44.99" personId="{4F19BBB6-CACA-4DA1-8FE5-E88CC6C6DAF1}" id="{A44E321D-DCB6-43F8-A5A8-9AFDF48CF34D}">
    <text>Ytm assumes cpn to be reinvested causing small noise / difference from actual</text>
  </threadedComment>
  <threadedComment ref="F15" dT="2024-03-14T01:49:48.29" personId="{4F19BBB6-CACA-4DA1-8FE5-E88CC6C6DAF1}" id="{3022D9F3-44D1-4E70-9303-35DDF63269D2}">
    <text>Translated into p&amp;L using duration, which is approx.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6896-CF23-4C17-A2A1-062EACB56CDD}">
  <dimension ref="B2:K16"/>
  <sheetViews>
    <sheetView tabSelected="1" zoomScale="149" workbookViewId="0">
      <selection activeCell="A7" sqref="A7:XFD7"/>
    </sheetView>
  </sheetViews>
  <sheetFormatPr defaultRowHeight="15" x14ac:dyDescent="0.25"/>
  <cols>
    <col min="2" max="2" width="16.7109375" bestFit="1" customWidth="1"/>
    <col min="3" max="3" width="10.7109375" bestFit="1" customWidth="1"/>
    <col min="4" max="4" width="14" bestFit="1" customWidth="1"/>
    <col min="5" max="5" width="33" bestFit="1" customWidth="1"/>
    <col min="6" max="6" width="7" bestFit="1" customWidth="1"/>
    <col min="7" max="7" width="17.7109375" bestFit="1" customWidth="1"/>
    <col min="8" max="8" width="12.85546875" bestFit="1" customWidth="1"/>
    <col min="10" max="10" width="19.5703125" bestFit="1" customWidth="1"/>
    <col min="11" max="11" width="10" bestFit="1" customWidth="1"/>
  </cols>
  <sheetData>
    <row r="2" spans="2:11" x14ac:dyDescent="0.25">
      <c r="D2" s="13" t="s">
        <v>9</v>
      </c>
      <c r="E2" s="13"/>
      <c r="G2" s="13" t="s">
        <v>10</v>
      </c>
      <c r="H2" s="13"/>
      <c r="J2" s="13" t="s">
        <v>10</v>
      </c>
      <c r="K2" s="13"/>
    </row>
    <row r="3" spans="2:11" x14ac:dyDescent="0.25">
      <c r="B3" t="s">
        <v>14</v>
      </c>
      <c r="D3" s="14" t="s">
        <v>25</v>
      </c>
      <c r="E3" s="13"/>
      <c r="G3" s="14" t="s">
        <v>23</v>
      </c>
      <c r="H3" s="13"/>
      <c r="J3" s="14" t="s">
        <v>24</v>
      </c>
      <c r="K3" s="13"/>
    </row>
    <row r="4" spans="2:11" x14ac:dyDescent="0.25">
      <c r="B4" s="4">
        <v>100</v>
      </c>
      <c r="D4" s="13" t="s">
        <v>4</v>
      </c>
      <c r="E4" s="13">
        <v>98</v>
      </c>
      <c r="G4" s="13" t="s">
        <v>5</v>
      </c>
      <c r="H4" s="13">
        <f>PRICE(H5,H6,H7,H8,100,1)</f>
        <v>98.38124002291319</v>
      </c>
      <c r="J4" s="13" t="s">
        <v>6</v>
      </c>
      <c r="K4" s="13">
        <v>99</v>
      </c>
    </row>
    <row r="5" spans="2:11" x14ac:dyDescent="0.25">
      <c r="D5" s="14" t="s">
        <v>0</v>
      </c>
      <c r="E5" s="19">
        <v>44633</v>
      </c>
      <c r="G5" s="14" t="s">
        <v>0</v>
      </c>
      <c r="H5" s="19">
        <v>44998</v>
      </c>
      <c r="J5" s="14" t="s">
        <v>0</v>
      </c>
      <c r="K5" s="19">
        <f>H5</f>
        <v>44998</v>
      </c>
    </row>
    <row r="6" spans="2:11" x14ac:dyDescent="0.25">
      <c r="D6" s="13" t="s">
        <v>1</v>
      </c>
      <c r="E6" s="15">
        <f>E5+5*365</f>
        <v>46458</v>
      </c>
      <c r="G6" s="13" t="s">
        <v>1</v>
      </c>
      <c r="H6" s="15">
        <f>E6</f>
        <v>46458</v>
      </c>
      <c r="J6" s="13" t="s">
        <v>1</v>
      </c>
      <c r="K6" s="15">
        <f>H6</f>
        <v>46458</v>
      </c>
    </row>
    <row r="7" spans="2:11" x14ac:dyDescent="0.25">
      <c r="D7" s="13" t="s">
        <v>2</v>
      </c>
      <c r="E7" s="16">
        <v>0.02</v>
      </c>
      <c r="G7" s="13" t="s">
        <v>2</v>
      </c>
      <c r="H7" s="16">
        <f>E7</f>
        <v>0.02</v>
      </c>
      <c r="J7" s="13" t="s">
        <v>2</v>
      </c>
      <c r="K7" s="16">
        <f>H7</f>
        <v>0.02</v>
      </c>
    </row>
    <row r="8" spans="2:11" x14ac:dyDescent="0.25">
      <c r="D8" s="13" t="s">
        <v>3</v>
      </c>
      <c r="E8" s="17">
        <f>YIELD(E5,E6,E7,E4,100,1)</f>
        <v>2.4298351157397112E-2</v>
      </c>
      <c r="G8" s="13" t="s">
        <v>3</v>
      </c>
      <c r="H8" s="18">
        <f>E8</f>
        <v>2.4298351157397112E-2</v>
      </c>
      <c r="J8" s="13" t="s">
        <v>3</v>
      </c>
      <c r="K8" s="17">
        <f>YIELD(K5,K6,K7,K4,100,1)</f>
        <v>2.2644706055108106E-2</v>
      </c>
    </row>
    <row r="9" spans="2:11" x14ac:dyDescent="0.25">
      <c r="J9" s="13" t="s">
        <v>7</v>
      </c>
      <c r="K9" s="13">
        <f>DURATION(K5,K6,K7,K8,1)</f>
        <v>3.8804334714200954</v>
      </c>
    </row>
    <row r="10" spans="2:11" x14ac:dyDescent="0.25">
      <c r="H10" s="2"/>
    </row>
    <row r="11" spans="2:11" x14ac:dyDescent="0.25">
      <c r="B11" s="8" t="s">
        <v>8</v>
      </c>
      <c r="C11" s="10" t="s">
        <v>22</v>
      </c>
      <c r="D11" s="9"/>
      <c r="E11" s="8" t="s">
        <v>16</v>
      </c>
      <c r="F11" s="10" t="s">
        <v>17</v>
      </c>
      <c r="G11" s="10" t="s">
        <v>22</v>
      </c>
      <c r="H11" s="2"/>
    </row>
    <row r="12" spans="2:11" x14ac:dyDescent="0.25">
      <c r="B12" t="s">
        <v>11</v>
      </c>
      <c r="C12" s="3">
        <f>(H4-E4)*B4/100</f>
        <v>0.38124002291318959</v>
      </c>
    </row>
    <row r="13" spans="2:11" x14ac:dyDescent="0.25">
      <c r="B13" s="5" t="s">
        <v>12</v>
      </c>
      <c r="C13" s="11">
        <f>E7*B4</f>
        <v>2</v>
      </c>
      <c r="D13" s="7"/>
    </row>
    <row r="14" spans="2:11" x14ac:dyDescent="0.25">
      <c r="C14" s="6">
        <f>SUM(C12:C13)</f>
        <v>2.3812400229131896</v>
      </c>
      <c r="D14" s="1"/>
      <c r="E14" t="s">
        <v>20</v>
      </c>
      <c r="F14" s="2">
        <f>E8</f>
        <v>2.4298351157397112E-2</v>
      </c>
      <c r="G14" s="6">
        <f>F14*H4*B4/100</f>
        <v>2.3905019173769158</v>
      </c>
    </row>
    <row r="15" spans="2:11" x14ac:dyDescent="0.25">
      <c r="B15" s="5" t="s">
        <v>13</v>
      </c>
      <c r="C15" s="12">
        <f>(K4-H4)*B4/100</f>
        <v>0.61875997708681041</v>
      </c>
      <c r="E15" t="s">
        <v>21</v>
      </c>
      <c r="F15" s="2">
        <f>K8-H8</f>
        <v>-1.6536451022890059E-3</v>
      </c>
      <c r="G15" s="6">
        <f>-F15*K9*B4</f>
        <v>0.64168598047721659</v>
      </c>
      <c r="H15" t="s">
        <v>19</v>
      </c>
    </row>
    <row r="16" spans="2:11" x14ac:dyDescent="0.25">
      <c r="B16" t="s">
        <v>15</v>
      </c>
      <c r="C16" s="6">
        <f>SUM(C14:C15)</f>
        <v>3</v>
      </c>
      <c r="E16" t="s">
        <v>18</v>
      </c>
      <c r="G16" s="6">
        <f>SUM(G14:G15)</f>
        <v>3.0321878978541323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Shen</dc:creator>
  <cp:lastModifiedBy>Chen Shen</cp:lastModifiedBy>
  <dcterms:created xsi:type="dcterms:W3CDTF">2024-03-14T00:39:12Z</dcterms:created>
  <dcterms:modified xsi:type="dcterms:W3CDTF">2024-03-14T02:13:10Z</dcterms:modified>
</cp:coreProperties>
</file>