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fileSharing readOnlyRecommended="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saligonzalez/Documents/Exhibit Excell/"/>
    </mc:Choice>
  </mc:AlternateContent>
  <xr:revisionPtr revIDLastSave="0" documentId="13_ncr:1_{452987AD-D343-244B-835E-1149FF80F67C}" xr6:coauthVersionLast="47" xr6:coauthVersionMax="47" xr10:uidLastSave="{00000000-0000-0000-0000-000000000000}"/>
  <bookViews>
    <workbookView xWindow="2000" yWindow="2580" windowWidth="28800" windowHeight="18320" activeTab="4" xr2:uid="{00000000-000D-0000-FFFF-FFFF00000000}"/>
  </bookViews>
  <sheets>
    <sheet name="Category" sheetId="4" r:id="rId1"/>
    <sheet name="Sub-Category" sheetId="5" r:id="rId2"/>
    <sheet name="Date" sheetId="8" r:id="rId3"/>
    <sheet name="Bonus" sheetId="9" r:id="rId4"/>
    <sheet name="Data" sheetId="1" r:id="rId5"/>
  </sheets>
  <calcPr calcId="191029"/>
  <pivotCaches>
    <pivotCache cacheId="17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2" i="1"/>
  <c r="B11" i="9"/>
  <c r="E11" i="9" s="1"/>
  <c r="C11" i="9"/>
  <c r="D11" i="9"/>
  <c r="B12" i="9"/>
  <c r="E12" i="9" s="1"/>
  <c r="C12" i="9"/>
  <c r="D12" i="9"/>
  <c r="H3" i="9"/>
  <c r="H4" i="9"/>
  <c r="H5" i="9"/>
  <c r="H6" i="9"/>
  <c r="H7" i="9"/>
  <c r="H8" i="9"/>
  <c r="H9" i="9"/>
  <c r="H10" i="9"/>
  <c r="H13" i="9"/>
  <c r="H2" i="9"/>
  <c r="G13" i="9"/>
  <c r="G3" i="9"/>
  <c r="G4" i="9"/>
  <c r="G5" i="9"/>
  <c r="G6" i="9"/>
  <c r="G7" i="9"/>
  <c r="G8" i="9"/>
  <c r="G9" i="9"/>
  <c r="G10" i="9"/>
  <c r="G2" i="9"/>
  <c r="F3" i="9"/>
  <c r="F4" i="9"/>
  <c r="F5" i="9"/>
  <c r="F6" i="9"/>
  <c r="F7" i="9"/>
  <c r="F8" i="9"/>
  <c r="F9" i="9"/>
  <c r="F10" i="9"/>
  <c r="F13" i="9"/>
  <c r="F2" i="9"/>
  <c r="E3" i="9"/>
  <c r="E4" i="9"/>
  <c r="E5" i="9"/>
  <c r="E6" i="9"/>
  <c r="E7" i="9"/>
  <c r="E8" i="9"/>
  <c r="E9" i="9"/>
  <c r="E10" i="9"/>
  <c r="E13" i="9"/>
  <c r="E2" i="9"/>
  <c r="D13" i="9"/>
  <c r="D10" i="9"/>
  <c r="D9" i="9"/>
  <c r="D8" i="9"/>
  <c r="D7" i="9"/>
  <c r="D6" i="9"/>
  <c r="D5" i="9"/>
  <c r="D4" i="9"/>
  <c r="D3" i="9"/>
  <c r="D2" i="9"/>
  <c r="C13" i="9"/>
  <c r="C10" i="9"/>
  <c r="C9" i="9"/>
  <c r="C8" i="9"/>
  <c r="C7" i="9"/>
  <c r="C6" i="9"/>
  <c r="C5" i="9"/>
  <c r="C4" i="9"/>
  <c r="C3" i="9"/>
  <c r="H12" i="9" l="1"/>
  <c r="G12" i="9"/>
  <c r="H11" i="9"/>
  <c r="G11" i="9"/>
  <c r="F12" i="9"/>
  <c r="F11" i="9"/>
  <c r="C2" i="9" l="1"/>
  <c r="B13" i="9"/>
  <c r="B10" i="9"/>
  <c r="B9" i="9"/>
  <c r="B8" i="9"/>
  <c r="B7" i="9"/>
  <c r="B6" i="9"/>
  <c r="B5" i="9"/>
  <c r="B3" i="9" l="1"/>
  <c r="B2" i="9"/>
  <c r="B4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<sst xmlns="http://schemas.openxmlformats.org/spreadsheetml/2006/main" count="24820" uniqueCount="8403">
  <si>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</si>
  <si>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</si>
  <si>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</si>
  <si>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</si>
  <si>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</si>
  <si>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</si>
  <si>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</si>
  <si>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</si>
  <si>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</si>
  <si>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</si>
  <si>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</si>
  <si>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</si>
  <si>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</si>
  <si>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</si>
  <si>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</si>
  <si>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</si>
  <si>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</si>
  <si>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</si>
  <si>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</si>
  <si>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</si>
  <si>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</si>
  <si>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</si>
  <si>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</si>
  <si>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</si>
  <si>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</si>
  <si>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</si>
  <si>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</si>
  <si>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</si>
  <si>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</si>
  <si>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</si>
  <si>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</si>
  <si>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</si>
  <si>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</si>
  <si>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</si>
  <si>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</si>
  <si>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</si>
  <si>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</si>
  <si>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</si>
  <si>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</si>
  <si>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</si>
  <si>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</si>
  <si>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</si>
  <si>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</si>
  <si>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</si>
  <si>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</si>
  <si>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</si>
  <si>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</si>
  <si>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</si>
  <si>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</si>
  <si>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</si>
  <si>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</si>
  <si>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</si>
  <si>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</si>
  <si>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</si>
  <si>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</si>
  <si>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</si>
  <si>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</si>
  <si>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</si>
  <si>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</si>
  <si>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</si>
  <si>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</si>
  <si>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</si>
  <si>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</si>
  <si>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</si>
  <si>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</si>
  <si>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</si>
  <si>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</si>
  <si>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</si>
  <si>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</si>
  <si>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</si>
  <si>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</si>
  <si>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</si>
  <si>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</si>
  <si>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</si>
  <si>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</si>
  <si>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</si>
  <si>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</si>
  <si>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</si>
  <si>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</si>
  <si>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</si>
  <si>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</si>
  <si>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</si>
  <si>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</si>
  <si>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</si>
  <si>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</si>
  <si>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</si>
  <si>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</si>
  <si>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</si>
  <si>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</si>
  <si>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</si>
  <si>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</si>
  <si>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</si>
  <si>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</si>
  <si>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</si>
  <si>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</si>
  <si>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</si>
  <si>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</si>
  <si>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</si>
  <si>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</si>
  <si>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</si>
  <si>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</si>
  <si>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</si>
  <si>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</si>
  <si>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</si>
  <si>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</si>
  <si>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</si>
  <si>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</si>
  <si>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</si>
  <si>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</si>
  <si>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</si>
  <si>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</si>
  <si>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</si>
  <si>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</si>
  <si>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</si>
  <si>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</si>
  <si>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</si>
  <si>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</si>
  <si>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</si>
  <si>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</si>
  <si>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</si>
  <si>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</si>
  <si>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</si>
  <si>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</si>
  <si>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</si>
  <si>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</si>
  <si>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</si>
  <si>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</si>
  <si>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</si>
  <si>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</si>
  <si>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</si>
  <si>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</si>
  <si>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</si>
  <si>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</si>
  <si>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</si>
  <si>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</si>
  <si>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</si>
  <si>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</si>
  <si>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</si>
  <si>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</si>
  <si>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</si>
  <si>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</si>
  <si>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</si>
  <si>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</si>
  <si>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</si>
  <si>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</si>
  <si>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</si>
  <si>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</si>
  <si>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</si>
  <si>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</si>
  <si>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</si>
  <si>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</si>
  <si>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</si>
  <si>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</si>
  <si>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</si>
  <si>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</si>
  <si>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</si>
  <si>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</si>
  <si>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</si>
  <si>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</si>
  <si>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</si>
  <si>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</si>
  <si>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</si>
  <si>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</si>
  <si>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</si>
  <si>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</si>
  <si>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</si>
  <si>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</si>
  <si>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</si>
  <si>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</si>
  <si>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</si>
  <si>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</si>
  <si>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</si>
  <si>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</si>
  <si>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</si>
  <si>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</si>
  <si>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</si>
  <si>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</si>
  <si>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</si>
  <si>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</si>
  <si>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</si>
  <si>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</si>
  <si>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</si>
  <si>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</si>
  <si>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</si>
  <si>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</si>
  <si>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</si>
  <si>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</si>
  <si>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</si>
  <si>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</si>
  <si>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</si>
  <si>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</si>
  <si>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</si>
  <si>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</si>
  <si>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</si>
  <si>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</si>
  <si>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</si>
  <si>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</si>
  <si>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</si>
  <si>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</si>
  <si>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</si>
  <si>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</si>
  <si>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</si>
  <si>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</si>
  <si>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</si>
  <si>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</si>
  <si>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</si>
  <si>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</si>
  <si>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</si>
  <si>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</si>
  <si>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</si>
  <si>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</si>
  <si>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</si>
  <si>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</si>
  <si>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</si>
  <si>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</si>
  <si>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</si>
  <si>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</si>
  <si>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</si>
  <si>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</si>
  <si>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</si>
  <si>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</si>
  <si>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</si>
  <si>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</si>
  <si>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</si>
  <si>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</si>
  <si>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</si>
  <si>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</si>
  <si>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</si>
  <si>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</si>
  <si>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</si>
  <si>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</si>
  <si>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</si>
  <si>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</si>
  <si>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</si>
  <si>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</si>
  <si>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</si>
  <si>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</si>
  <si>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</si>
  <si>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</si>
  <si>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</si>
  <si>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</si>
  <si>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</si>
  <si>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</si>
  <si>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</si>
  <si>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</si>
  <si>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</si>
  <si>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</si>
  <si>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</si>
  <si>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</si>
  <si>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</si>
  <si>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</si>
  <si>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</si>
  <si>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</si>
  <si>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</si>
  <si>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</si>
  <si>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</si>
  <si>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</si>
  <si>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</si>
  <si>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</si>
  <si>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</si>
  <si>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</si>
  <si>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</si>
  <si>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</si>
  <si>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</si>
  <si>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</si>
  <si>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</si>
  <si>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</si>
  <si>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</si>
  <si>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</si>
  <si>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</si>
  <si>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</si>
  <si>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</si>
  <si>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</si>
  <si>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</si>
  <si>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</si>
  <si>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</si>
  <si>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</si>
  <si>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</si>
  <si>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</si>
  <si>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</si>
  <si>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</si>
  <si>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</si>
  <si>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</si>
  <si>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</si>
  <si>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</si>
  <si>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</si>
  <si>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</si>
  <si>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</si>
  <si>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</si>
  <si>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</si>
  <si>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</si>
  <si>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</si>
  <si>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</si>
  <si>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</si>
  <si>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</si>
  <si>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</si>
  <si>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</si>
  <si>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</si>
  <si>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</si>
  <si>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</si>
  <si>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</si>
  <si>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</si>
  <si>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</si>
  <si>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</si>
  <si>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</si>
  <si>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</si>
  <si>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</si>
  <si>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</si>
  <si>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</si>
  <si>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</si>
  <si>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</si>
  <si>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</si>
  <si>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</si>
  <si>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</si>
  <si>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</si>
  <si>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</si>
  <si>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</si>
  <si>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</si>
  <si>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</si>
  <si>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</si>
  <si>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</si>
  <si>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</si>
  <si>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</si>
  <si>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</si>
  <si>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</si>
  <si>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</si>
  <si>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</si>
  <si>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</si>
  <si>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</si>
  <si>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</si>
  <si>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</si>
  <si>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</si>
  <si>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</si>
  <si>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</si>
  <si>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</si>
  <si>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</si>
  <si>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</si>
  <si>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</si>
  <si>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</si>
  <si>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</si>
  <si>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</si>
  <si>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</si>
  <si>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</si>
  <si>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</si>
  <si>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</si>
  <si>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</si>
  <si>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</si>
  <si>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</si>
  <si>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</si>
  <si>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</si>
  <si>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</si>
  <si>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</si>
  <si>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</si>
  <si>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</si>
  <si>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</si>
  <si>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</si>
  <si>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</si>
  <si>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</si>
  <si>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</si>
  <si>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</si>
  <si>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</si>
  <si>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</si>
  <si>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</si>
  <si>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</si>
  <si>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</si>
  <si>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</si>
  <si>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</si>
  <si>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</si>
  <si>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</si>
  <si>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</si>
  <si>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</si>
  <si>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</si>
  <si>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</si>
  <si>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</si>
  <si>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</si>
  <si>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</si>
  <si>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</si>
  <si>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</si>
  <si>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</si>
  <si>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</si>
  <si>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</si>
  <si>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</si>
  <si>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</si>
  <si>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</si>
  <si>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</si>
  <si>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</si>
  <si>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</si>
  <si>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</si>
  <si>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</si>
  <si>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</si>
  <si>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</si>
  <si>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</si>
  <si>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</si>
  <si>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</si>
  <si>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</si>
  <si>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</si>
  <si>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</si>
  <si>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</si>
  <si>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</si>
  <si>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</si>
  <si>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</si>
  <si>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</si>
  <si>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</si>
  <si>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</si>
  <si>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</si>
  <si>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</si>
  <si>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</si>
  <si>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</si>
  <si>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</si>
  <si>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</si>
  <si>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</si>
  <si>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</si>
  <si>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</si>
  <si>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</si>
  <si>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</si>
  <si>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</si>
  <si>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</si>
  <si>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</si>
  <si>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</si>
  <si>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</si>
  <si>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</si>
  <si>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</si>
  <si>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</si>
  <si>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</si>
  <si>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</si>
  <si>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</si>
  <si>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</si>
  <si>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</si>
  <si>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</si>
  <si>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</si>
  <si>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</si>
  <si>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</si>
  <si>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</si>
  <si>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</si>
  <si>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</si>
  <si>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</si>
  <si>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</si>
  <si>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</si>
  <si>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</si>
  <si>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</si>
  <si>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</si>
  <si>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</si>
  <si>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</si>
  <si>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</si>
  <si>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</si>
  <si>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</si>
  <si>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</si>
  <si>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</si>
  <si>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</si>
  <si>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</si>
  <si>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</si>
  <si>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</si>
  <si>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</si>
  <si>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</si>
  <si>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</si>
  <si>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</si>
  <si>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</si>
  <si>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</si>
  <si>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</si>
  <si>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</si>
  <si>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</si>
  <si>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</si>
  <si>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</si>
  <si>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</si>
  <si>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</si>
  <si>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</si>
  <si>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</si>
  <si>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</si>
  <si>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</si>
  <si>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</si>
  <si>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</si>
  <si>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</si>
  <si>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</si>
  <si>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</si>
  <si>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</si>
  <si>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</si>
  <si>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</si>
  <si>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</si>
  <si>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</si>
  <si>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</si>
  <si>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</si>
  <si>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</si>
  <si>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</si>
  <si>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</si>
  <si>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</si>
  <si>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</si>
  <si>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</si>
  <si>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</si>
  <si>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</si>
  <si>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</si>
  <si>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</si>
  <si>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</si>
  <si>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</si>
  <si>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</si>
  <si>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</si>
  <si>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</si>
  <si>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</si>
  <si>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</si>
  <si>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</si>
  <si>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</si>
  <si>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</si>
  <si>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</si>
  <si>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</si>
  <si>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</si>
  <si>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</si>
  <si>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</si>
  <si>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</si>
  <si>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</si>
  <si>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</si>
  <si>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</si>
  <si>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</si>
  <si>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</si>
  <si>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</si>
  <si>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</si>
  <si>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</si>
  <si>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</si>
  <si>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</si>
  <si>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</si>
  <si>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</si>
  <si>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</si>
  <si>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</si>
  <si>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</si>
  <si>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</si>
  <si>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</si>
  <si>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</si>
  <si>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</si>
  <si>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</si>
  <si>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</si>
  <si>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</si>
  <si>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</si>
  <si>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</si>
  <si>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</si>
  <si>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</si>
  <si>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</si>
  <si>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</si>
  <si>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</si>
  <si>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</si>
  <si>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</si>
  <si>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</si>
  <si>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</si>
  <si>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</si>
  <si>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</si>
  <si>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</si>
  <si>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</si>
  <si>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</si>
  <si>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</si>
  <si>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</si>
  <si>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</si>
  <si>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</si>
  <si>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</si>
  <si>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</si>
  <si>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</si>
  <si>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</si>
  <si>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</si>
  <si>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</si>
  <si>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</si>
  <si>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</si>
  <si>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</si>
  <si>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</si>
  <si>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</si>
  <si>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</si>
  <si>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</si>
  <si>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</si>
  <si>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</si>
  <si>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</si>
  <si>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</si>
  <si>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</si>
  <si>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</si>
  <si>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</si>
  <si>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</si>
  <si>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</si>
  <si>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</si>
  <si>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</si>
  <si>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</si>
  <si>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</si>
  <si>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</si>
  <si>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</si>
  <si>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</si>
  <si>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</si>
  <si>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</si>
  <si>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</si>
  <si>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</si>
  <si>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</si>
  <si>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</si>
  <si>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</si>
  <si>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</si>
  <si>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</si>
  <si>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</si>
  <si>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</si>
  <si>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</si>
  <si>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</si>
  <si>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</si>
  <si>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</si>
  <si>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</si>
  <si>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</si>
  <si>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</si>
  <si>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</si>
  <si>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</si>
  <si>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</si>
  <si>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</si>
  <si>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</si>
  <si>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</si>
  <si>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</si>
  <si>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</si>
  <si>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</si>
  <si>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</si>
  <si>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</si>
  <si>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</si>
  <si>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</si>
  <si>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</si>
  <si>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</si>
  <si>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</si>
  <si>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</si>
  <si>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</si>
  <si>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</si>
  <si>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</si>
  <si>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</si>
  <si>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</si>
  <si>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</si>
  <si>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</si>
  <si>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</si>
  <si>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</si>
  <si>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</si>
  <si>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</si>
  <si>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</si>
  <si>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</si>
  <si>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</si>
  <si>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</si>
  <si>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</si>
  <si>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</si>
  <si>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</si>
  <si>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</si>
  <si>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</si>
  <si>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</si>
  <si>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</si>
  <si>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</si>
  <si>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</si>
  <si>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</si>
  <si>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</si>
  <si>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</si>
  <si>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</si>
  <si>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</si>
  <si>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</si>
  <si>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</si>
  <si>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</si>
  <si>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</si>
  <si>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</si>
  <si>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</si>
  <si>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</si>
  <si>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</si>
  <si>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</si>
  <si>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</si>
  <si>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</si>
  <si>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</si>
  <si>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</si>
  <si>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</si>
  <si>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</si>
  <si>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</si>
  <si>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</si>
  <si>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</si>
  <si>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</si>
  <si>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</si>
  <si>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</si>
  <si>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</si>
  <si>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</si>
  <si>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</si>
  <si>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</si>
  <si>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</si>
  <si>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</si>
  <si>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</si>
  <si>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</si>
  <si>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</si>
  <si>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</si>
  <si>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</si>
  <si>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</si>
  <si>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</si>
  <si>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</si>
  <si>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</si>
  <si>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</si>
  <si>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</si>
  <si>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</si>
  <si>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</si>
  <si>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</si>
  <si>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</si>
  <si>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</si>
  <si>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</si>
  <si>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</si>
  <si>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</si>
  <si>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</si>
  <si>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</si>
  <si>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</si>
  <si>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</si>
  <si>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</si>
  <si>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</si>
  <si>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</si>
  <si>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</si>
  <si>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</si>
  <si>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</si>
  <si>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</si>
  <si>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</si>
  <si>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</si>
  <si>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</si>
  <si>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</si>
  <si>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</si>
  <si>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</si>
  <si>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</si>
  <si>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</si>
  <si>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</si>
  <si>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</si>
  <si>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</si>
  <si>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</si>
  <si>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</si>
  <si>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</si>
  <si>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</si>
  <si>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</si>
  <si>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</si>
  <si>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</si>
  <si>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</si>
  <si>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</si>
  <si>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</si>
  <si>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</si>
  <si>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</si>
  <si>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</si>
  <si>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</si>
  <si>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</si>
  <si>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</si>
  <si>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</si>
  <si>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</si>
  <si>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</si>
  <si>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</si>
  <si>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</si>
  <si>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</si>
  <si>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</si>
  <si>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</si>
  <si>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</si>
  <si>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</si>
  <si>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</si>
  <si>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</si>
  <si>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</si>
  <si>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</si>
  <si>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</si>
  <si>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</si>
  <si>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</si>
  <si>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</si>
  <si>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</si>
  <si>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</si>
  <si>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</si>
  <si>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</si>
  <si>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</si>
  <si>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</si>
  <si>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</si>
  <si>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</si>
  <si>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</si>
  <si>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</si>
  <si>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</si>
  <si>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</si>
  <si>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</si>
  <si>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</si>
  <si>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</si>
  <si>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</si>
  <si>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</si>
  <si>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</si>
  <si>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</si>
  <si>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</si>
  <si>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</si>
  <si>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</si>
  <si>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</si>
  <si>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</si>
  <si>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</si>
  <si>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</si>
  <si>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</si>
  <si>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</si>
  <si>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</si>
  <si>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</si>
  <si>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</si>
  <si>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</si>
  <si>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</si>
  <si>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</si>
  <si>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</si>
  <si>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</si>
  <si>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</si>
  <si>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</si>
  <si>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</si>
  <si>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</si>
  <si>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</si>
  <si>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</si>
  <si>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</si>
  <si>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</si>
  <si>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</si>
  <si>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</si>
  <si>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</si>
  <si>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</si>
  <si>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</si>
  <si>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</si>
  <si>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</si>
  <si>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</si>
  <si>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</si>
  <si>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</si>
  <si>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</si>
  <si>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</si>
  <si>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</si>
  <si>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</si>
  <si>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</si>
  <si>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</si>
  <si>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</si>
  <si>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</si>
  <si>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</si>
  <si>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</si>
  <si>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</si>
  <si>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</si>
  <si>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</si>
  <si>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</si>
  <si>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</si>
  <si>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</si>
  <si>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</si>
  <si>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</si>
  <si>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</si>
  <si>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</si>
  <si>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</si>
  <si>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</si>
  <si>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</si>
  <si>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</si>
  <si>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</si>
  <si>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</si>
  <si>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</si>
  <si>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</si>
  <si>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</si>
  <si>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</si>
  <si>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</si>
  <si>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</si>
  <si>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</si>
  <si>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</si>
  <si>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</si>
  <si>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</si>
  <si>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</si>
  <si>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</si>
  <si>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</si>
  <si>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</si>
  <si>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</si>
  <si>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</si>
  <si>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</si>
  <si>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</si>
  <si>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</si>
  <si>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</si>
  <si>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</si>
  <si>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</si>
  <si>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</si>
  <si>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</si>
  <si>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</si>
  <si>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</si>
  <si>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</si>
  <si>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</si>
  <si>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</si>
  <si>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</si>
  <si>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</si>
  <si>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</si>
  <si>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</si>
  <si>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</si>
  <si>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</si>
  <si>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</si>
  <si>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</si>
  <si>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</si>
  <si>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</si>
  <si>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</si>
  <si>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</si>
  <si>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</si>
  <si>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</si>
  <si>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</si>
  <si>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</si>
  <si>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</si>
  <si>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</si>
  <si>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</si>
  <si>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</si>
  <si>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</si>
  <si>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</si>
  <si>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</si>
  <si>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</si>
  <si>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</si>
  <si>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</si>
  <si>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</si>
  <si>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</si>
  <si>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</si>
  <si>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</si>
  <si>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</si>
  <si>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</si>
  <si>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</si>
  <si>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</si>
  <si>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</si>
  <si>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</si>
  <si>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</si>
  <si>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</si>
  <si>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</si>
  <si>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</si>
  <si>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</si>
  <si>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</si>
  <si>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</si>
  <si>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</si>
  <si>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</si>
  <si>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</si>
  <si>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</si>
  <si>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</si>
  <si>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</si>
  <si>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</si>
  <si>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</si>
  <si>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</si>
  <si>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</si>
  <si>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</si>
  <si>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</si>
  <si>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</si>
  <si>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</si>
  <si>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</si>
  <si>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</si>
  <si>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</si>
  <si>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</si>
  <si>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</si>
  <si>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</si>
  <si>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</si>
  <si>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</si>
  <si>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</si>
  <si>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</si>
  <si>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</si>
  <si>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</si>
  <si>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</si>
  <si>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</si>
  <si>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</si>
  <si>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</si>
  <si>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</si>
  <si>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</si>
  <si>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</si>
  <si>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</si>
  <si>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</si>
  <si>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</si>
  <si>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</si>
  <si>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</si>
  <si>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</si>
  <si>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</si>
  <si>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</si>
  <si>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</si>
  <si>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</si>
  <si>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</si>
  <si>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</si>
  <si>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</si>
  <si>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</si>
  <si>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</si>
  <si>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</si>
  <si>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</si>
  <si>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</si>
  <si>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</si>
  <si>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</si>
  <si>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</si>
  <si>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</si>
  <si>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</si>
  <si>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</si>
  <si>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</si>
  <si>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</si>
  <si>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</si>
  <si>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</si>
  <si>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</si>
  <si>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</si>
  <si>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</si>
  <si>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</si>
  <si>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</si>
  <si>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</si>
  <si>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</si>
  <si>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</si>
  <si>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</si>
  <si>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</si>
  <si>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</si>
  <si>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</si>
  <si>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</si>
  <si>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</si>
  <si>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</si>
  <si>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</si>
  <si>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</si>
  <si>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</si>
  <si>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</si>
  <si>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</si>
  <si>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</si>
  <si>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</si>
  <si>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</si>
  <si>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</si>
  <si>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</si>
  <si>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</si>
  <si>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</si>
  <si>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</si>
  <si>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</si>
  <si>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</si>
  <si>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</si>
  <si>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</si>
  <si>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</si>
  <si>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</si>
  <si>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</si>
  <si>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</si>
  <si>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</si>
  <si>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</si>
  <si>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</si>
  <si>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</si>
  <si>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</si>
  <si>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</si>
  <si>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</si>
  <si>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</si>
  <si>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</si>
  <si>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</si>
  <si>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</si>
  <si>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</si>
  <si>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</si>
  <si>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</si>
  <si>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</si>
  <si>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</si>
  <si>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</si>
  <si>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</si>
  <si>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</si>
  <si>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</si>
  <si>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</si>
  <si>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</si>
  <si>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</si>
  <si>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</si>
  <si>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</si>
  <si>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</si>
  <si>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</si>
  <si>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</si>
  <si>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</si>
  <si>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</si>
  <si>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</si>
  <si>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</si>
  <si>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</si>
  <si>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</si>
  <si>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</si>
  <si>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</si>
  <si>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</si>
  <si>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</si>
  <si>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</si>
  <si>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</si>
  <si>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</si>
  <si>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</si>
  <si>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</si>
  <si>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</si>
  <si>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</si>
  <si>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</si>
  <si>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</si>
  <si>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</si>
  <si>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</si>
  <si>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</si>
  <si>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</si>
  <si>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</si>
  <si>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</si>
  <si>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</si>
  <si>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</si>
  <si>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</si>
  <si>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</si>
  <si>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</si>
  <si>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</si>
  <si>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</si>
  <si>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</si>
  <si>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</si>
  <si>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</si>
  <si>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</si>
  <si>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</si>
  <si>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</si>
  <si>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</si>
  <si>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</si>
  <si>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</si>
  <si>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</si>
  <si>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</si>
  <si>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</si>
  <si>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</si>
  <si>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</si>
  <si>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</si>
  <si>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</si>
  <si>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</si>
  <si>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</si>
  <si>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</si>
  <si>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</si>
  <si>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</si>
  <si>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</si>
  <si>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</si>
  <si>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</si>
  <si>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</si>
  <si>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</si>
  <si>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</si>
  <si>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</si>
  <si>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</si>
  <si>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</si>
  <si>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</si>
  <si>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</si>
  <si>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</si>
  <si>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</si>
  <si>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</si>
  <si>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</si>
  <si>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</si>
  <si>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</si>
  <si>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</si>
  <si>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</si>
  <si>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</si>
  <si>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</si>
  <si>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</si>
  <si>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</si>
  <si>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</si>
  <si>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</si>
  <si>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</si>
  <si>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</si>
  <si>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</si>
  <si>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</si>
  <si>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</si>
  <si>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</si>
  <si>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</si>
  <si>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</si>
  <si>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</si>
  <si>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</si>
  <si>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</si>
  <si>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</si>
  <si>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</si>
  <si>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</si>
  <si>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</si>
  <si>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</si>
  <si>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</si>
  <si>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</si>
  <si>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</si>
  <si>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</si>
  <si>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</si>
  <si>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</si>
  <si>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</si>
  <si>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</si>
  <si>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</si>
  <si>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</si>
  <si>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</si>
  <si>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</si>
  <si>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</si>
  <si>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</si>
  <si>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</si>
  <si>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</si>
  <si>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</si>
  <si>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</si>
  <si>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</si>
  <si>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</si>
  <si>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</si>
  <si>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</si>
  <si>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</si>
  <si>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</si>
  <si>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</si>
  <si>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</si>
  <si>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</si>
  <si>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</si>
  <si>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</si>
  <si>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</si>
  <si>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</si>
  <si>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</si>
  <si>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</si>
  <si>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</si>
  <si>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</si>
  <si>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</si>
  <si>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</si>
  <si>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</si>
  <si>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</si>
  <si>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</si>
  <si>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</si>
  <si>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</si>
  <si>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</si>
  <si>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</si>
  <si>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</si>
  <si>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</si>
  <si>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</si>
  <si>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</si>
  <si>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</si>
  <si>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</si>
  <si>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</si>
  <si>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</si>
  <si>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</si>
  <si>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</si>
  <si>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</si>
  <si>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</si>
  <si>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</si>
  <si>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</si>
  <si>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</si>
  <si>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</si>
  <si>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</si>
  <si>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</si>
  <si>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</si>
  <si>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</si>
  <si>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</si>
  <si>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</si>
  <si>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</si>
  <si>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</si>
  <si>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</si>
  <si>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</si>
  <si>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</si>
  <si>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</si>
  <si>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</si>
  <si>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</si>
  <si>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</si>
  <si>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</si>
  <si>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</si>
  <si>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</si>
  <si>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</si>
  <si>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</si>
  <si>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</si>
  <si>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</si>
  <si>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</si>
  <si>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</si>
  <si>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</si>
  <si>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</si>
  <si>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</si>
  <si>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</si>
  <si>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</si>
  <si>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</si>
  <si>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</si>
  <si>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</si>
  <si>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</si>
  <si>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</si>
  <si>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</si>
  <si>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</si>
  <si>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</si>
  <si>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</si>
  <si>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</si>
  <si>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</si>
  <si>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</si>
  <si>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</si>
  <si>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</si>
  <si>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</si>
  <si>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</si>
  <si>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</si>
  <si>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</si>
  <si>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</si>
  <si>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</si>
  <si>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</si>
  <si>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</si>
  <si>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</si>
  <si>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</si>
  <si>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</si>
  <si>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</si>
  <si>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</si>
  <si>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</si>
  <si>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</si>
  <si>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</si>
  <si>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</si>
  <si>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</si>
  <si>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</si>
  <si>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</si>
  <si>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</si>
  <si>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</si>
  <si>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</si>
  <si>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</si>
  <si>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</si>
  <si>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</si>
  <si>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</si>
  <si>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</si>
  <si>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</si>
  <si>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</si>
  <si>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</si>
  <si>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</si>
  <si>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</si>
  <si>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</si>
  <si>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</si>
  <si>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</si>
  <si>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</si>
  <si>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</si>
  <si>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</si>
  <si>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</si>
  <si>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</si>
  <si>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</si>
  <si>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</si>
  <si>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</si>
  <si>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</si>
  <si>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</si>
  <si>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</si>
  <si>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</si>
  <si>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</si>
  <si>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</si>
  <si>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</si>
  <si>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</si>
  <si>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</si>
  <si>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</si>
  <si>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</si>
  <si>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</si>
  <si>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</si>
  <si>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</si>
  <si>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</si>
  <si>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</si>
  <si>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</si>
  <si>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</si>
  <si>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</si>
  <si>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</si>
  <si>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</si>
  <si>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</si>
  <si>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</si>
  <si>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</si>
  <si>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</si>
  <si>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</si>
  <si>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</si>
  <si>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</si>
  <si>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</si>
  <si>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</si>
  <si>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</si>
  <si>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</si>
  <si>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</si>
  <si>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</si>
  <si>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</si>
  <si>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</si>
  <si>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</si>
  <si>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</si>
  <si>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</si>
  <si>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</si>
  <si>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</si>
  <si>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</si>
  <si>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</si>
  <si>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</si>
  <si>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</si>
  <si>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</si>
  <si>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</si>
  <si>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</si>
  <si>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</si>
  <si>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</si>
  <si>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</si>
  <si>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</si>
  <si>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</si>
  <si>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</si>
  <si>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</si>
  <si>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</si>
  <si>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</si>
  <si>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</si>
  <si>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</si>
  <si>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</si>
  <si>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</si>
  <si>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</si>
  <si>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</si>
  <si>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</si>
  <si>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</si>
  <si>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</si>
  <si>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</si>
  <si>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</si>
  <si>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</si>
  <si>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</si>
  <si>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</si>
  <si>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</si>
  <si>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</si>
  <si>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</si>
  <si>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</si>
  <si>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</si>
  <si>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</si>
  <si>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</si>
  <si>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</si>
  <si>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</si>
  <si>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</si>
  <si>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</si>
  <si>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</si>
  <si>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</si>
  <si>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</si>
  <si>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</si>
  <si>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</si>
  <si>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</si>
  <si>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</si>
  <si>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</si>
  <si>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</si>
  <si>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</si>
  <si>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</si>
  <si>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</si>
  <si>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</si>
  <si>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</si>
  <si>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</si>
  <si>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</si>
  <si>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</si>
  <si>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</si>
  <si>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</si>
  <si>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</si>
  <si>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</si>
  <si>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</si>
  <si>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</si>
  <si>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</si>
  <si>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</si>
  <si>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</si>
  <si>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</si>
  <si>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</si>
  <si>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</si>
  <si>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</si>
  <si>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</si>
  <si>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</si>
  <si>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</si>
  <si>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</si>
  <si>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</si>
  <si>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</si>
  <si>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</si>
  <si>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</si>
  <si>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</si>
  <si>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</si>
  <si>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</si>
  <si>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</si>
  <si>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</si>
  <si>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</si>
  <si>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</si>
  <si>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</si>
  <si>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</si>
  <si>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</si>
  <si>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</si>
  <si>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</si>
  <si>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</si>
  <si>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</si>
  <si>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</si>
  <si>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</si>
  <si>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</si>
  <si>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</si>
  <si>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</si>
  <si>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</si>
  <si>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</si>
  <si>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</si>
  <si>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</si>
  <si>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</si>
  <si>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</si>
  <si>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</si>
  <si>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</si>
  <si>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</si>
  <si>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</si>
  <si>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</si>
  <si>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</si>
  <si>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</si>
  <si>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</si>
  <si>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</si>
  <si>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</si>
  <si>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</si>
  <si>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</si>
  <si>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</si>
  <si>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</si>
  <si>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</si>
  <si>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</si>
  <si>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</si>
  <si>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</si>
  <si>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</si>
  <si>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</si>
  <si>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</si>
  <si>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</si>
  <si>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</si>
  <si>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</si>
  <si>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</si>
  <si>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</si>
  <si>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</si>
  <si>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</si>
  <si>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</si>
  <si>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</si>
  <si>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</si>
  <si>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</si>
  <si>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</si>
  <si>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</si>
  <si>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</si>
  <si>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</si>
  <si>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</si>
  <si>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</si>
  <si>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</si>
  <si>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</si>
  <si>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</si>
  <si>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</si>
  <si>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</si>
  <si>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</si>
  <si>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</si>
  <si>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</si>
  <si>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</si>
  <si>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</si>
  <si>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</si>
  <si>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</si>
  <si>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</si>
  <si>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</si>
  <si>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</si>
  <si>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</si>
  <si>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</si>
  <si>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</si>
  <si>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</si>
  <si>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</si>
  <si>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</si>
  <si>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</si>
  <si>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</si>
  <si>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</si>
  <si>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</si>
  <si>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</si>
  <si>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</si>
  <si>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</si>
  <si>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</si>
  <si>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</si>
  <si>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</si>
  <si>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</si>
  <si>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</si>
  <si>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</si>
  <si>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</si>
  <si>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</si>
  <si>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</si>
  <si>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</si>
  <si>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</si>
  <si>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</si>
  <si>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</si>
  <si>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</si>
  <si>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</si>
  <si>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</si>
  <si>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</si>
  <si>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</si>
  <si>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</si>
  <si>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</si>
  <si>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</si>
  <si>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</si>
  <si>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</si>
  <si>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</si>
  <si>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</si>
  <si>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</si>
  <si>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</si>
  <si>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</si>
  <si>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</si>
  <si>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</si>
  <si>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</si>
  <si>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</si>
  <si>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</si>
  <si>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</si>
  <si>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</si>
  <si>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</si>
  <si>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</si>
  <si>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</si>
  <si>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</si>
  <si>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</si>
  <si>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</si>
  <si>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</si>
  <si>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</si>
  <si>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</si>
  <si>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</si>
  <si>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</si>
  <si>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</si>
  <si>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</si>
  <si>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</si>
  <si>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</si>
  <si>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</si>
  <si>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</si>
  <si>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</si>
  <si>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</si>
  <si>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</si>
  <si>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</si>
  <si>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</si>
  <si>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</si>
  <si>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</si>
  <si>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</si>
  <si>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</si>
  <si>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</si>
  <si>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</si>
  <si>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</si>
  <si>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</si>
  <si>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</si>
  <si>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</si>
  <si>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</si>
  <si>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</si>
  <si>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</si>
  <si>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</si>
  <si>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</si>
  <si>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</si>
  <si>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</si>
  <si>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</si>
  <si>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</si>
  <si>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</si>
  <si>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</si>
  <si>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</si>
  <si>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</si>
  <si>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</si>
  <si>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</si>
  <si>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</si>
  <si>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</si>
  <si>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</si>
  <si>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</si>
  <si>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</si>
  <si>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</si>
  <si>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</si>
  <si>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</si>
  <si>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</si>
  <si>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</si>
  <si>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</si>
  <si>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</si>
  <si>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</si>
  <si>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</si>
  <si>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</si>
  <si>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</si>
  <si>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</si>
  <si>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</si>
  <si>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</si>
  <si>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</si>
  <si>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</si>
  <si>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</si>
  <si>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</si>
  <si>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</si>
  <si>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</si>
  <si>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</si>
  <si>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</si>
  <si>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</si>
  <si>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</si>
  <si>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</si>
  <si>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</si>
  <si>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</si>
  <si>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</si>
  <si>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</si>
  <si>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</si>
  <si>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</si>
  <si>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</si>
  <si>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</si>
  <si>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</si>
  <si>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</si>
  <si>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</si>
  <si>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</si>
  <si>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</si>
  <si>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</si>
  <si>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</si>
  <si>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</si>
  <si>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</si>
  <si>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</si>
  <si>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</si>
  <si>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</si>
  <si>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</si>
  <si>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</si>
  <si>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</si>
  <si>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</si>
  <si>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</si>
  <si>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</si>
  <si>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</si>
  <si>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</si>
  <si>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</si>
  <si>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</si>
  <si>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</si>
  <si>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</si>
  <si>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</si>
  <si>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</si>
  <si>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</si>
  <si>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</si>
  <si>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</si>
  <si>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</si>
  <si>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</si>
  <si>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</si>
  <si>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</si>
  <si>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</si>
  <si>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</si>
  <si>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</si>
  <si>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</si>
  <si>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</si>
  <si>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</si>
  <si>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</si>
  <si>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</si>
  <si>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</si>
  <si>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</si>
  <si>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</si>
  <si>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</si>
  <si>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</si>
  <si>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</si>
  <si>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</si>
  <si>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</si>
  <si>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</si>
  <si>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</si>
  <si>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</si>
  <si>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</si>
  <si>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</si>
  <si>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</si>
  <si>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</si>
  <si>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</si>
  <si>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</si>
  <si>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</si>
  <si>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</si>
  <si>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</si>
  <si>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</si>
  <si>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</si>
  <si>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</si>
  <si>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</si>
  <si>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</si>
  <si>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</si>
  <si>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</si>
  <si>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</si>
  <si>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</si>
  <si>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</si>
  <si>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</si>
  <si>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</si>
  <si>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</si>
  <si>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</si>
  <si>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</si>
  <si>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</si>
  <si>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</si>
  <si>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</si>
  <si>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</si>
  <si>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</si>
  <si>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</si>
  <si>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</si>
  <si>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</si>
  <si>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</si>
  <si>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</si>
  <si>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</si>
  <si>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</si>
  <si>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</si>
  <si>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</si>
  <si>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</si>
  <si>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</si>
  <si>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</si>
  <si>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</si>
  <si>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</si>
  <si>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</si>
  <si>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</si>
  <si>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</si>
  <si>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</si>
  <si>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</si>
  <si>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</si>
  <si>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</si>
  <si>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</si>
  <si>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</si>
  <si>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</si>
  <si>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</si>
  <si>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</si>
  <si>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</si>
  <si>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</si>
  <si>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</si>
  <si>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</si>
  <si>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</si>
  <si>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</si>
  <si>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</si>
  <si>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</si>
  <si>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</si>
  <si>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</si>
  <si>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</si>
  <si>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</si>
  <si>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</si>
  <si>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</si>
  <si>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</si>
  <si>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</si>
  <si>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</si>
  <si>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</si>
  <si>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</si>
  <si>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</si>
  <si>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</si>
  <si>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</si>
  <si>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</si>
  <si>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</si>
  <si>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</si>
  <si>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</si>
  <si>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</si>
  <si>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</si>
  <si>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</si>
  <si>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</si>
  <si>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</si>
  <si>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</si>
  <si>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</si>
  <si>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</si>
  <si>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</si>
  <si>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</si>
  <si>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</si>
  <si>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</si>
  <si>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</si>
  <si>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</si>
  <si>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</si>
  <si>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</si>
  <si>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</si>
  <si>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</si>
  <si>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</si>
  <si>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</si>
  <si>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</si>
  <si>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</si>
  <si>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</si>
  <si>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</si>
  <si>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</si>
  <si>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</si>
  <si>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</si>
  <si>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</si>
  <si>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</si>
  <si>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</si>
  <si>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</si>
  <si>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</si>
  <si>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</si>
  <si>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</si>
  <si>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</si>
  <si>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</si>
  <si>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</si>
  <si>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</si>
  <si>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</si>
  <si>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</si>
  <si>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</si>
  <si>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</si>
  <si>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</si>
  <si>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</si>
  <si>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</si>
  <si>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</si>
  <si>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</si>
  <si>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</si>
  <si>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</si>
  <si>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</si>
  <si>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</si>
  <si>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</si>
  <si>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</si>
  <si>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</si>
  <si>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</si>
  <si>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</si>
  <si>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</si>
  <si>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</si>
  <si>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</si>
  <si>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</si>
  <si>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</si>
  <si>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</si>
  <si>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</si>
  <si>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</si>
  <si>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</si>
  <si>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</si>
  <si>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</si>
  <si>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</si>
  <si>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</si>
  <si>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</si>
  <si>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</si>
  <si>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</si>
  <si>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</si>
  <si>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</si>
  <si>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</si>
  <si>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</si>
  <si>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</si>
  <si>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</si>
  <si>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</si>
  <si>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</si>
  <si>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</si>
  <si>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</si>
  <si>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</si>
  <si>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</si>
  <si>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</si>
  <si>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</si>
  <si>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</si>
  <si>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</si>
  <si>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</si>
  <si>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</si>
  <si>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</si>
  <si>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</si>
  <si>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</si>
  <si>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</si>
  <si>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</si>
  <si>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</si>
  <si>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</si>
  <si>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</si>
  <si>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</si>
  <si>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</si>
  <si>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</si>
  <si>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</si>
  <si>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</si>
  <si>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</si>
  <si>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</si>
  <si>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</si>
  <si>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</si>
  <si>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</si>
  <si>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</si>
  <si>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</si>
  <si>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</si>
  <si>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</si>
  <si>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</si>
  <si>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</si>
  <si>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</si>
  <si>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</si>
  <si>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</si>
  <si>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</si>
  <si>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</si>
  <si>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</si>
  <si>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</si>
  <si>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</si>
  <si>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</si>
  <si>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</si>
  <si>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</si>
  <si>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</si>
  <si>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</si>
  <si>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</si>
  <si>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</si>
  <si>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</si>
  <si>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</si>
  <si>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</si>
  <si>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</si>
  <si>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</si>
  <si>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</si>
  <si>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</si>
  <si>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</si>
  <si>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</si>
  <si>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</si>
  <si>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</si>
  <si>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</si>
  <si>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</si>
  <si>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</si>
  <si>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</si>
  <si>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</si>
  <si>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</si>
  <si>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</si>
  <si>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</si>
  <si>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</si>
  <si>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</si>
  <si>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</si>
  <si>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</si>
  <si>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</si>
  <si>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</si>
  <si>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</si>
  <si>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</si>
  <si>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</si>
  <si>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</si>
  <si>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</si>
  <si>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</si>
  <si>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</si>
  <si>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</si>
  <si>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</si>
  <si>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</si>
  <si>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</si>
  <si>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</si>
  <si>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</si>
  <si>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</si>
  <si>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</si>
  <si>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</si>
  <si>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</si>
  <si>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</si>
  <si>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</si>
  <si>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</si>
  <si>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</si>
  <si>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</si>
  <si>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</si>
  <si>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</si>
  <si>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</si>
  <si>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</si>
  <si>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</si>
  <si>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</si>
  <si>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</si>
  <si>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</si>
  <si>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</si>
  <si>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</si>
  <si>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</si>
  <si>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</si>
  <si>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</si>
  <si>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</si>
  <si>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</si>
  <si>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</si>
  <si>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</si>
  <si>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</si>
  <si>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</si>
  <si>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</si>
  <si>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</si>
  <si>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</si>
  <si>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</si>
  <si>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</si>
  <si>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</si>
  <si>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</si>
  <si>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</si>
  <si>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</si>
  <si>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</si>
  <si>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</si>
  <si>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</si>
  <si>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</si>
  <si>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</si>
  <si>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</si>
  <si>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</si>
  <si>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</si>
  <si>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</si>
  <si>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</si>
  <si>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</si>
  <si>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</si>
  <si>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</si>
  <si>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</si>
  <si>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</si>
  <si>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</si>
  <si>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</si>
  <si>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</si>
  <si>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</si>
  <si>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</si>
  <si>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</si>
  <si>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</si>
  <si>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</si>
  <si>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</si>
  <si>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</si>
  <si>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</si>
  <si>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</si>
  <si>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</si>
  <si>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</si>
  <si>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</si>
  <si>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</si>
  <si>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</si>
  <si>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</si>
  <si>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</si>
  <si>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</si>
  <si>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</si>
  <si>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</si>
  <si>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</si>
  <si>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</si>
  <si>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</si>
  <si>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</si>
  <si>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</si>
  <si>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</si>
  <si>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</si>
  <si>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</si>
  <si>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</si>
  <si>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</si>
  <si>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</si>
  <si>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</si>
  <si>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</si>
  <si>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</si>
  <si>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</si>
  <si>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</si>
  <si>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</si>
  <si>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</si>
  <si>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</si>
  <si>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</si>
  <si>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</si>
  <si>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</si>
  <si>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</si>
  <si>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</si>
  <si>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</si>
  <si>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</si>
  <si>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</si>
  <si>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</si>
  <si>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</si>
  <si>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</si>
  <si>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</si>
  <si>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</si>
  <si>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</si>
  <si>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</si>
  <si>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</si>
  <si>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</si>
  <si>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</si>
  <si>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</si>
  <si>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</si>
  <si>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</si>
  <si>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</si>
  <si>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</si>
  <si>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</si>
  <si>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</si>
  <si>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</si>
  <si>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</si>
  <si>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</si>
  <si>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</si>
  <si>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</si>
  <si>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</si>
  <si>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</si>
  <si>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</si>
  <si>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</si>
  <si>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</si>
  <si>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</si>
  <si>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</si>
  <si>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</si>
  <si>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</si>
  <si>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</si>
  <si>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</si>
  <si>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</si>
  <si>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</si>
  <si>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</si>
  <si>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</si>
  <si>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</si>
  <si>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</si>
  <si>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</si>
  <si>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</si>
  <si>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</si>
  <si>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</si>
  <si>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</si>
  <si>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</si>
  <si>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</si>
  <si>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</si>
  <si>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</si>
  <si>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</si>
  <si>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</si>
  <si>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</si>
  <si>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</si>
  <si>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</si>
  <si>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</si>
  <si>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</si>
  <si>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</si>
  <si>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</si>
  <si>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</si>
  <si>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</si>
  <si>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</si>
  <si>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</si>
  <si>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</si>
  <si>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</si>
  <si>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</si>
  <si>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</si>
  <si>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</si>
  <si>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</si>
  <si>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</si>
  <si>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</si>
  <si>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</si>
  <si>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</si>
  <si>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</si>
  <si>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</si>
  <si>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</si>
  <si>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</si>
  <si>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</si>
  <si>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</si>
  <si>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</si>
  <si>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</si>
  <si>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</si>
  <si>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</si>
  <si>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</si>
  <si>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</si>
  <si>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</si>
  <si>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</si>
  <si>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</si>
  <si>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</si>
  <si>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</si>
  <si>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</si>
  <si>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</si>
  <si>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</si>
  <si>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</si>
  <si>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</si>
  <si>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</si>
  <si>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</si>
  <si>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</si>
  <si>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</si>
  <si>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</si>
  <si>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</si>
  <si>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</si>
  <si>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</si>
  <si>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</si>
  <si>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</si>
  <si>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</si>
  <si>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</si>
  <si>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</si>
  <si>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</si>
  <si>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</si>
  <si>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</si>
  <si>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</si>
  <si>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</si>
  <si>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</si>
  <si>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</si>
  <si>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</si>
  <si>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</si>
  <si>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</si>
  <si>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</si>
  <si>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</si>
  <si>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</si>
  <si>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</si>
  <si>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</si>
  <si>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</si>
  <si>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</si>
  <si>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</si>
  <si>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</si>
  <si>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</si>
  <si>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</si>
  <si>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</si>
  <si>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</si>
  <si>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</si>
  <si>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</si>
  <si>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</si>
  <si>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</si>
  <si>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</si>
  <si>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</si>
  <si>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</si>
  <si>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</si>
  <si>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</si>
  <si>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</si>
  <si>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</si>
  <si>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</si>
  <si>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</si>
  <si>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</si>
  <si>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</si>
  <si>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</si>
  <si>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</si>
  <si>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</si>
  <si>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</si>
  <si>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</si>
  <si>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</si>
  <si>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</si>
  <si>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</si>
  <si>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</si>
  <si>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</si>
  <si>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</si>
  <si>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</si>
  <si>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</si>
  <si>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</si>
  <si>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</si>
  <si>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</si>
  <si>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</si>
  <si>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</si>
  <si>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</si>
  <si>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</si>
  <si>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</si>
  <si>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</si>
  <si>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</si>
  <si>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</si>
  <si>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</si>
  <si>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</si>
  <si>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</si>
  <si>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</si>
  <si>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</si>
  <si>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</si>
  <si>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</si>
  <si>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</si>
  <si>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</si>
  <si>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</si>
  <si>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</si>
  <si>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</si>
  <si>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</si>
  <si>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</si>
  <si>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</si>
  <si>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</si>
  <si>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</si>
  <si>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</si>
  <si>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</si>
  <si>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</si>
  <si>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</si>
  <si>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</si>
  <si>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</si>
  <si>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</si>
  <si>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</si>
  <si>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</si>
  <si>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</si>
  <si>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</si>
  <si>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</si>
  <si>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</si>
  <si>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</si>
  <si>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</si>
  <si>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</si>
  <si>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</si>
  <si>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</si>
  <si>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</si>
  <si>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</si>
  <si>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</si>
  <si>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</si>
  <si>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</si>
  <si>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</si>
  <si>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</si>
  <si>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</si>
  <si>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</si>
  <si>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</si>
  <si>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</si>
  <si>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</si>
  <si>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</si>
  <si>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</si>
  <si>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</si>
  <si>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</si>
  <si>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</si>
  <si>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</si>
  <si>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</si>
  <si>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</si>
  <si>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</si>
  <si>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</si>
  <si>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</si>
  <si>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</si>
  <si>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</si>
  <si>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</si>
  <si>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</si>
  <si>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</si>
  <si>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</si>
  <si>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</si>
  <si>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</si>
  <si>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</si>
  <si>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</si>
  <si>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</si>
  <si>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</si>
  <si>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</si>
  <si>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</si>
  <si>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</si>
  <si>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</si>
  <si>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</si>
  <si>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</si>
  <si>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</si>
  <si>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</si>
  <si>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</si>
  <si>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</si>
  <si>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</si>
  <si>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</si>
  <si>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</si>
  <si>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</si>
  <si>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</si>
  <si>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</si>
  <si>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</si>
  <si>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</si>
  <si>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</si>
  <si>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</si>
  <si>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</si>
  <si>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</si>
  <si>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</si>
  <si>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</si>
  <si>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</si>
  <si>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</si>
  <si>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</si>
  <si>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</si>
  <si>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</si>
  <si>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</si>
  <si>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</si>
  <si>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</si>
  <si>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</si>
  <si>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</si>
  <si>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</si>
  <si>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</si>
  <si>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</si>
  <si>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</si>
  <si>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</si>
  <si>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</si>
  <si>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</si>
  <si>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</si>
  <si>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</si>
  <si>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</si>
  <si>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</si>
  <si>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</si>
  <si>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</si>
  <si>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</si>
  <si>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</si>
  <si>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</si>
  <si>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</si>
  <si>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</si>
  <si>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</si>
  <si>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</si>
  <si>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</si>
  <si>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</si>
  <si>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</si>
  <si>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</si>
  <si>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</si>
  <si>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</si>
  <si>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</si>
  <si>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</si>
  <si>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</si>
  <si>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</si>
  <si>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</si>
  <si>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</si>
  <si>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</si>
  <si>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</si>
  <si>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</si>
  <si>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</si>
  <si>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</si>
  <si>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</si>
  <si>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</si>
  <si>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</si>
  <si>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</si>
  <si>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</si>
  <si>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</si>
  <si>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</si>
  <si>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</si>
  <si>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</si>
  <si>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</si>
  <si>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</si>
  <si>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</si>
  <si>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</si>
  <si>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</si>
  <si>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</si>
  <si>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</si>
  <si>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</si>
  <si>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</si>
  <si>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</si>
  <si>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</si>
  <si>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</si>
  <si>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</si>
  <si>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</si>
  <si>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</si>
  <si>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</si>
  <si>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</si>
  <si>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</si>
  <si>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</si>
  <si>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</si>
  <si>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</si>
  <si>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</si>
  <si>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</si>
  <si>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</si>
  <si>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</si>
  <si>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</si>
  <si>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</si>
  <si>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</si>
  <si>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</si>
  <si>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</si>
  <si>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</si>
  <si>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</si>
  <si>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</si>
  <si>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</si>
  <si>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</si>
  <si>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</si>
  <si>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</si>
  <si>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</si>
  <si>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</si>
  <si>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</si>
  <si>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</si>
  <si>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</si>
  <si>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</si>
  <si>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</si>
  <si>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</si>
  <si>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</si>
  <si>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</si>
  <si>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</si>
  <si>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</si>
  <si>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</si>
  <si>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</si>
  <si>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</si>
  <si>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</si>
  <si>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</si>
  <si>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</si>
  <si>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</si>
  <si>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</si>
  <si>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</si>
  <si>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</si>
  <si>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</si>
  <si>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</si>
  <si>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</si>
  <si>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</si>
  <si>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</si>
  <si>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</si>
  <si>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</si>
  <si>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</si>
  <si>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</si>
  <si>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</si>
  <si>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</si>
  <si>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</si>
  <si>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</si>
  <si>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</si>
  <si>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</si>
  <si>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</si>
  <si>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</si>
  <si>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</si>
  <si>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</si>
  <si>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</si>
  <si>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</si>
  <si>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</si>
  <si>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</si>
  <si>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</si>
  <si>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</si>
  <si>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</si>
  <si>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</si>
  <si>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</si>
  <si>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</si>
  <si>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</si>
  <si>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</si>
  <si>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</si>
  <si>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</si>
  <si>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</si>
  <si>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</si>
  <si>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</si>
  <si>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</si>
  <si>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</si>
  <si>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</si>
  <si>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</si>
  <si>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</si>
  <si>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</si>
  <si>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</si>
  <si>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</si>
  <si>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</si>
  <si>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</si>
  <si>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</si>
  <si>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</si>
  <si>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</si>
  <si>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</si>
  <si>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</si>
  <si>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</si>
  <si>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</si>
  <si>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</si>
  <si>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</si>
  <si>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</si>
  <si>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</si>
  <si>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</si>
  <si>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</si>
  <si>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</si>
  <si>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</si>
  <si>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</si>
  <si>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</si>
  <si>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</si>
  <si>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</si>
  <si>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</si>
  <si>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</si>
  <si>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</si>
  <si>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</si>
  <si>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</si>
  <si>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</si>
  <si>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</si>
  <si>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</si>
  <si>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</si>
  <si>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</si>
  <si>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</si>
  <si>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</si>
  <si>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</si>
  <si>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</si>
  <si>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</si>
  <si>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</si>
  <si>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</si>
  <si>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</si>
  <si>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</si>
  <si>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</si>
  <si>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</si>
  <si>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</si>
  <si>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</si>
  <si>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</si>
  <si>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</si>
  <si>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</si>
  <si>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</si>
  <si>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</si>
  <si>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</si>
  <si>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</si>
  <si>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</si>
  <si>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</si>
  <si>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</si>
  <si>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</si>
  <si>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</si>
  <si>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</si>
  <si>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</si>
  <si>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</si>
  <si>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</si>
  <si>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</si>
  <si>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</si>
  <si>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</si>
  <si>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</si>
  <si>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</si>
  <si>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</si>
  <si>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</si>
  <si>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</si>
  <si>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</si>
  <si>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</si>
  <si>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</si>
  <si>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</si>
  <si>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</si>
  <si>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</si>
  <si>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</si>
  <si>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</si>
  <si>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</si>
  <si>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</si>
  <si>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</si>
  <si>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</si>
  <si>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</si>
  <si>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</si>
  <si>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</si>
  <si>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</si>
  <si>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</si>
  <si>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</si>
  <si>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</si>
  <si>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</si>
  <si>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</si>
  <si>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</si>
  <si>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</si>
  <si>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</si>
  <si>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</si>
  <si>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</si>
  <si>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</si>
  <si>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</si>
  <si>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</si>
  <si>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</si>
  <si>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</si>
  <si>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</si>
  <si>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</si>
  <si>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</si>
  <si>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</si>
  <si>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</si>
  <si>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</si>
  <si>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</si>
  <si>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</si>
  <si>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</si>
  <si>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</si>
  <si>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</si>
  <si>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</si>
  <si>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</si>
  <si>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</si>
  <si>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</si>
  <si>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</si>
  <si>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</si>
  <si>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</si>
  <si>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</si>
  <si>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</si>
  <si>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</si>
  <si>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</si>
  <si>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</si>
  <si>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</si>
  <si>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</si>
  <si>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</si>
  <si>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</si>
  <si>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</si>
  <si>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</si>
  <si>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</si>
  <si>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</si>
  <si>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</si>
  <si>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</si>
  <si>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</si>
  <si>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</si>
  <si>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</si>
  <si>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</si>
  <si>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</si>
  <si>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</si>
  <si>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</si>
  <si>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</si>
  <si>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</si>
  <si>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</si>
  <si>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</si>
  <si>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</si>
  <si>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</si>
  <si>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</si>
  <si>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</si>
  <si>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</si>
  <si>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</si>
  <si>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</si>
  <si>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</si>
  <si>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</si>
  <si>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</si>
  <si>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</si>
  <si>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</si>
  <si>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</si>
  <si>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</si>
  <si>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</si>
  <si>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</si>
  <si>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</si>
  <si>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</si>
  <si>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</si>
  <si>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</si>
  <si>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</si>
  <si>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</si>
  <si>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</si>
  <si>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</si>
  <si>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</si>
  <si>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</si>
  <si>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</si>
  <si>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</si>
  <si>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</si>
  <si>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</si>
  <si>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</si>
  <si>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</si>
  <si>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</si>
  <si>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</si>
  <si>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</si>
  <si>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</si>
  <si>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</si>
  <si>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</si>
  <si>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</si>
  <si>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</si>
  <si>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</si>
  <si>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</si>
  <si>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</si>
  <si>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</si>
  <si>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</si>
  <si>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</si>
  <si>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</si>
  <si>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</si>
  <si>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</si>
  <si>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</si>
  <si>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</si>
  <si>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</si>
  <si>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</si>
  <si>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</si>
  <si>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</si>
  <si>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</si>
  <si>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</si>
  <si>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</si>
  <si>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</si>
  <si>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</si>
  <si>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</si>
  <si>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</si>
  <si>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</si>
  <si>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</si>
  <si>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</si>
  <si>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</si>
  <si>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</si>
  <si>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</si>
  <si>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</si>
  <si>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</si>
  <si>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</si>
  <si>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</si>
  <si>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</si>
  <si>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</si>
  <si>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</si>
  <si>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</si>
  <si>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</si>
  <si>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</si>
  <si>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</si>
  <si>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</si>
  <si>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</si>
  <si>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</si>
  <si>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</si>
  <si>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</si>
  <si>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</si>
  <si>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</si>
  <si>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</si>
  <si>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</si>
  <si>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</si>
  <si>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</si>
  <si>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</si>
  <si>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</si>
  <si>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</si>
  <si>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</si>
  <si>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</si>
  <si>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</si>
  <si>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</si>
  <si>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</si>
  <si>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</si>
  <si>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</si>
  <si>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</si>
  <si>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</si>
  <si>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</si>
  <si>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</si>
  <si>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</si>
  <si>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</si>
  <si>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</si>
  <si>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</si>
  <si>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</si>
  <si>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</si>
  <si>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</si>
  <si>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</si>
  <si>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</si>
  <si>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</si>
  <si>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</si>
  <si>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</si>
  <si>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</si>
  <si>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</si>
  <si>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</si>
  <si>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</si>
  <si>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</si>
  <si>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</si>
  <si>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</si>
  <si>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</si>
  <si>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</si>
  <si>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</si>
  <si>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</si>
  <si>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</si>
  <si>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</si>
  <si>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</si>
  <si>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</si>
  <si>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</si>
  <si>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</si>
  <si>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</si>
  <si>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</si>
  <si>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</si>
  <si>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</si>
  <si>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</si>
  <si>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</si>
  <si>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</si>
  <si>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</si>
  <si>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</si>
  <si>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</si>
  <si>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</si>
  <si>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</si>
  <si>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</si>
  <si>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</si>
  <si>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</si>
  <si>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</si>
  <si>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</si>
  <si>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</si>
  <si>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</si>
  <si>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</si>
  <si>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</si>
  <si>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</si>
  <si>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</si>
  <si>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</si>
  <si>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</si>
  <si>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</si>
  <si>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</si>
  <si>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</si>
  <si>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</si>
  <si>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</si>
  <si>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</si>
  <si>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</si>
  <si>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</si>
  <si>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</si>
  <si>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</si>
  <si>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</si>
  <si>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</si>
  <si>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</si>
  <si>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</si>
  <si>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</si>
  <si>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</si>
  <si>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</si>
  <si>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</si>
  <si>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</si>
  <si>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</si>
  <si>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</si>
  <si>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</si>
  <si>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</si>
  <si>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</si>
  <si>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</si>
  <si>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</si>
  <si>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</si>
  <si>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</si>
  <si>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</si>
  <si>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</si>
  <si>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</si>
  <si>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</si>
  <si>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</si>
  <si>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</si>
  <si>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</si>
  <si>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</si>
  <si>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</si>
  <si>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</si>
  <si>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</si>
  <si>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</si>
  <si>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</si>
  <si>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</si>
  <si>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</si>
  <si>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</si>
  <si>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</si>
  <si>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</si>
  <si>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</si>
  <si>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</si>
  <si>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</si>
  <si>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</si>
  <si>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</si>
  <si>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</si>
  <si>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</si>
  <si>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</si>
  <si>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</si>
  <si>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</si>
  <si>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</si>
  <si>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</si>
  <si>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</si>
  <si>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</si>
  <si>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</si>
  <si>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</si>
  <si>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</si>
  <si>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</si>
  <si>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</si>
  <si>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</si>
  <si>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</si>
  <si>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</si>
  <si>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</si>
  <si>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</si>
  <si>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</si>
  <si>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</si>
  <si>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</si>
  <si>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</si>
  <si>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</si>
  <si>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</si>
  <si>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</si>
  <si>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</si>
  <si>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</si>
  <si>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</si>
  <si>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</si>
  <si>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</si>
  <si>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</si>
  <si>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</si>
  <si>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</si>
  <si>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</si>
  <si>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</si>
  <si>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</si>
  <si>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</si>
  <si>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</si>
  <si>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</si>
  <si>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</si>
  <si>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</si>
  <si>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</si>
  <si>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</si>
  <si>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</si>
  <si>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</si>
  <si>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</si>
  <si>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</si>
  <si>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</si>
  <si>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</si>
  <si>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</si>
  <si>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</si>
  <si>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</si>
  <si>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</si>
  <si>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</si>
  <si>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</si>
  <si>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</si>
  <si>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</si>
  <si>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</si>
  <si>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</si>
  <si>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</si>
  <si>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</si>
  <si>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</si>
  <si>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</si>
  <si>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</si>
  <si>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</si>
  <si>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</si>
  <si>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</si>
  <si>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</si>
  <si>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</si>
  <si>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</si>
  <si>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</si>
  <si>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</si>
  <si>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</si>
  <si>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</si>
  <si>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</si>
  <si>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</si>
  <si>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</si>
  <si>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</si>
  <si>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</si>
  <si>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</si>
  <si>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</si>
  <si>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</si>
  <si>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</si>
  <si>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</si>
  <si>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</si>
  <si>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</si>
  <si>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</si>
  <si>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</si>
  <si>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</si>
  <si>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</si>
  <si>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</si>
  <si>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</si>
  <si>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</si>
  <si>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</si>
  <si>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</si>
  <si>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</si>
  <si>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</si>
  <si>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</si>
  <si>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</si>
  <si>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</si>
  <si>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</si>
  <si>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</si>
  <si>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</si>
  <si>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</si>
  <si>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</si>
  <si>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</si>
  <si>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</si>
  <si>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</si>
  <si>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</si>
  <si>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</si>
  <si>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</si>
  <si>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</si>
  <si>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</si>
  <si>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</si>
  <si>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</si>
  <si>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</si>
  <si>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</si>
  <si>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</si>
  <si>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</si>
  <si>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</si>
  <si>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</si>
  <si>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</si>
  <si>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</si>
  <si>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</si>
  <si>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</si>
  <si>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</si>
  <si>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</si>
  <si>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</si>
  <si>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</si>
  <si>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</si>
  <si>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</si>
  <si>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</si>
  <si>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</si>
  <si>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</si>
  <si>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</si>
  <si>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</si>
  <si>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</si>
  <si>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</si>
  <si>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</si>
  <si>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</si>
  <si>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</si>
  <si>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</si>
  <si>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</si>
  <si>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</si>
  <si>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</si>
  <si>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</si>
  <si>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</si>
  <si>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</si>
  <si>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</si>
  <si>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</si>
  <si>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</si>
  <si>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</si>
  <si>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</si>
  <si>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</si>
  <si>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</si>
  <si>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</si>
  <si>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</si>
  <si>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</si>
  <si>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</si>
  <si>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</si>
  <si>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</si>
  <si>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</si>
  <si>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</si>
  <si>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</si>
  <si>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</si>
  <si>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</si>
  <si>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</si>
  <si>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</si>
  <si>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</si>
  <si>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</si>
  <si>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</si>
  <si>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</si>
  <si>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</si>
  <si>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</si>
  <si>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</si>
  <si>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</si>
  <si>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</si>
  <si>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</si>
  <si>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</si>
  <si>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</si>
  <si>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</si>
  <si>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</si>
  <si>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</si>
  <si>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</si>
  <si>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</si>
  <si>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</si>
  <si>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</si>
  <si>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</si>
  <si>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</si>
  <si>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</si>
  <si>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</si>
  <si>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</si>
  <si>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</si>
  <si>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</si>
  <si>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</si>
  <si>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</si>
  <si>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</si>
  <si>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</si>
  <si>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</si>
  <si>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</si>
  <si>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</si>
  <si>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</si>
  <si>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</si>
  <si>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</si>
  <si>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</si>
  <si>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</si>
  <si>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</si>
  <si>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</si>
  <si>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</si>
  <si>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</si>
  <si>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</si>
  <si>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</si>
  <si>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</si>
  <si>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</si>
  <si>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</si>
  <si>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</si>
  <si>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</si>
  <si>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</si>
  <si>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</si>
  <si>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</si>
  <si>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</si>
  <si>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</si>
  <si>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</si>
  <si>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</si>
  <si>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</si>
  <si>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</si>
  <si>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</si>
  <si>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</si>
  <si>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</si>
  <si>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</si>
  <si>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</si>
  <si>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</si>
  <si>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</si>
  <si>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</si>
  <si>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</si>
  <si>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</si>
  <si>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</si>
  <si>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</si>
  <si>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</si>
  <si>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</si>
  <si>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</si>
  <si>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</si>
  <si>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</si>
  <si>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</si>
  <si>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</si>
  <si>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</si>
  <si>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</si>
  <si>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</si>
  <si>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</si>
  <si>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</si>
  <si>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</si>
  <si>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</si>
  <si>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</si>
  <si>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</si>
  <si>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</si>
  <si>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</si>
  <si>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</si>
  <si>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</si>
  <si>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</si>
  <si>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</si>
  <si>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</si>
  <si>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</si>
  <si>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</si>
  <si>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</si>
  <si>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</si>
  <si>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</si>
  <si>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</si>
  <si>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</si>
  <si>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</si>
  <si>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</si>
  <si>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</si>
  <si>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</si>
  <si>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</si>
  <si>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</si>
  <si>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</si>
  <si>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</si>
  <si>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</si>
  <si>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</si>
  <si>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</si>
  <si>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</si>
  <si>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</si>
  <si>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</si>
  <si>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</si>
  <si>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</si>
  <si>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</si>
  <si>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</si>
  <si>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</si>
  <si>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</si>
  <si>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</si>
  <si>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</si>
  <si>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</si>
  <si>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</si>
  <si>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</si>
  <si>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</si>
  <si>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</si>
  <si>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</si>
  <si>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</si>
  <si>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</si>
  <si>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</si>
  <si>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</si>
  <si>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</si>
  <si>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</si>
  <si>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</si>
  <si>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</si>
  <si>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</si>
  <si>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</si>
  <si>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</si>
  <si>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</si>
  <si>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</si>
  <si>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</si>
  <si>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</si>
  <si>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</si>
  <si>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</si>
  <si>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</si>
  <si>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</si>
  <si>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</si>
  <si>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</si>
  <si>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</si>
  <si>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</si>
  <si>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</si>
  <si>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</si>
  <si>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</si>
  <si>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</si>
  <si>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</si>
  <si>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</si>
  <si>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</si>
  <si>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</si>
  <si>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</si>
  <si>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</si>
  <si>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</si>
  <si>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</si>
  <si>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</si>
  <si>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</si>
  <si>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</si>
  <si>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</si>
  <si>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</si>
  <si>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</si>
  <si>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</si>
  <si>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</si>
  <si>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</si>
  <si>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</si>
  <si>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</si>
  <si>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</si>
  <si>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</si>
  <si>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</si>
  <si>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</si>
  <si>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</si>
  <si>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</si>
  <si>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</si>
  <si>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</si>
  <si>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</si>
  <si>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</si>
  <si>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</si>
  <si>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</si>
  <si>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</si>
  <si>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</si>
  <si>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</si>
  <si>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</si>
  <si>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</si>
  <si>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</si>
  <si>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</si>
  <si>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</si>
  <si>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</si>
  <si>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</si>
  <si>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</si>
  <si>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</si>
  <si>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</si>
  <si>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</si>
  <si>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</si>
  <si>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</si>
  <si>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</si>
  <si>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</si>
  <si>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</si>
  <si>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</si>
  <si>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</si>
  <si>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</si>
  <si>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</si>
  <si>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</si>
  <si>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</si>
  <si>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</si>
  <si>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</si>
  <si>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</si>
  <si>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</si>
  <si>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</si>
  <si>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</si>
  <si>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</si>
  <si>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</si>
  <si>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</si>
  <si>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</si>
  <si>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</si>
  <si>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</si>
  <si>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</si>
  <si>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</si>
  <si>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</si>
  <si>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</si>
  <si>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</si>
  <si>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</si>
  <si>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</si>
  <si>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</si>
  <si>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</si>
  <si>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</si>
  <si>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</si>
  <si>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</si>
  <si>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</si>
  <si>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</si>
  <si>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</si>
  <si>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</si>
  <si>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</si>
  <si>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</si>
  <si>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</si>
  <si>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</si>
  <si>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</si>
  <si>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</si>
  <si>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</si>
  <si>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</si>
  <si>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</si>
  <si>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</si>
  <si>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</si>
  <si>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</si>
  <si>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</si>
  <si>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</si>
  <si>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</si>
  <si>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</si>
  <si>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</si>
  <si>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</si>
  <si>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</si>
  <si>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</si>
  <si>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</si>
  <si>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</si>
  <si>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</si>
  <si>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</si>
  <si>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</si>
  <si>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</si>
  <si>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</si>
  <si>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</si>
  <si>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</si>
  <si>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</si>
  <si>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</si>
  <si>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</si>
  <si>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</si>
  <si>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</si>
  <si>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</si>
  <si>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</si>
  <si>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</si>
  <si>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</si>
  <si>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</si>
  <si>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</si>
  <si>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</si>
  <si>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</si>
  <si>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</si>
  <si>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</si>
  <si>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</si>
  <si>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</si>
  <si>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</si>
  <si>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</si>
  <si>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</si>
  <si>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</si>
  <si>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</si>
  <si>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</si>
  <si>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</si>
  <si>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</si>
  <si>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</si>
  <si>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</si>
  <si>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</si>
  <si>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</si>
  <si>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</si>
  <si>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</si>
  <si>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</si>
  <si>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</si>
  <si>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</si>
  <si>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</si>
  <si>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</si>
  <si>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</si>
  <si>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</si>
  <si>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</si>
  <si>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</si>
  <si>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</si>
  <si>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</si>
  <si>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</si>
  <si>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</si>
  <si>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</si>
  <si>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</si>
  <si>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</si>
  <si>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</si>
  <si>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</si>
  <si>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</si>
  <si>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</si>
  <si>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</si>
  <si>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</si>
  <si>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</si>
  <si>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</si>
  <si>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</si>
  <si>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</si>
  <si>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</si>
  <si>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</si>
  <si>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</si>
  <si>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</si>
  <si>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</si>
  <si>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</si>
  <si>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</si>
  <si>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</si>
  <si>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</si>
  <si>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</si>
  <si>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</si>
  <si>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</si>
  <si>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</si>
  <si>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</si>
  <si>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</si>
  <si>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</si>
  <si>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</si>
  <si>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</si>
  <si>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</si>
  <si>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</si>
  <si>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</si>
  <si>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</si>
  <si>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</si>
  <si>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</si>
  <si>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</si>
  <si>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</si>
  <si>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</si>
  <si>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</si>
  <si>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</si>
  <si>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</si>
  <si>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</si>
  <si>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</si>
  <si>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</si>
  <si>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</si>
  <si>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</si>
  <si>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</si>
  <si>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</si>
  <si>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</si>
  <si>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</si>
  <si>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</si>
  <si>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</si>
  <si>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</si>
  <si>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</si>
  <si>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</si>
  <si>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</si>
  <si>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</si>
  <si>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</si>
  <si>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</si>
  <si>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</si>
  <si>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</si>
  <si>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</si>
  <si>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</si>
  <si>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</si>
  <si>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</si>
  <si>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</si>
  <si>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</si>
  <si>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</si>
  <si>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</si>
  <si>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</si>
  <si>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</si>
  <si>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</si>
  <si>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</si>
  <si>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</si>
  <si>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</si>
  <si>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</si>
  <si>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</si>
  <si>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</si>
  <si>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</si>
  <si>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</si>
  <si>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</si>
  <si>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</si>
  <si>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</si>
  <si>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</si>
  <si>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</si>
  <si>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</si>
  <si>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</si>
  <si>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</si>
  <si>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</si>
  <si>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</si>
  <si>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</si>
  <si>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</si>
  <si>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</si>
  <si>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</si>
  <si>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</si>
  <si>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</si>
  <si>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</si>
  <si>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</si>
  <si>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</si>
  <si>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</si>
  <si>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</si>
  <si>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</si>
  <si>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</si>
  <si>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</si>
  <si>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</si>
  <si>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</si>
  <si>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</si>
  <si>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</si>
  <si>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</si>
  <si>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</si>
  <si>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</si>
  <si>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</si>
  <si>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</si>
  <si>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</si>
  <si>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</si>
  <si>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</si>
  <si>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</si>
  <si>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</si>
  <si>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</si>
  <si>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</si>
  <si>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</si>
  <si>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</si>
  <si>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</si>
  <si>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</si>
  <si>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</si>
  <si>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</si>
  <si>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</si>
  <si>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</si>
  <si>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</si>
  <si>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</si>
  <si>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</si>
  <si>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</si>
  <si>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</si>
  <si>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</si>
  <si>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</si>
  <si>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</si>
  <si>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</si>
  <si>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</si>
  <si>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</si>
  <si>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</si>
  <si>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</si>
  <si>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</si>
  <si>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</si>
  <si>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</si>
  <si>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</si>
  <si>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</si>
  <si>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</si>
  <si>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</si>
  <si>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</si>
  <si>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</si>
  <si>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</si>
  <si>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</si>
  <si>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</si>
  <si>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</si>
  <si>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</si>
  <si>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</si>
  <si>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</si>
  <si>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</si>
  <si>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</si>
  <si>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</si>
  <si>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</si>
  <si>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</si>
  <si>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</si>
  <si>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</si>
  <si>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</si>
  <si>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</si>
  <si>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</si>
  <si>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</si>
  <si>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</si>
  <si>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</si>
  <si>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</si>
  <si>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</si>
  <si>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</si>
  <si>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</si>
  <si>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</si>
  <si>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</si>
  <si>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</si>
  <si>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</si>
  <si>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</si>
  <si>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</si>
  <si>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</si>
  <si>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</si>
  <si>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</si>
  <si>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</si>
  <si>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</si>
  <si>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</si>
  <si>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</si>
  <si>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</si>
  <si>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</si>
  <si>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</si>
  <si>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</si>
  <si>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</si>
  <si>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</si>
  <si>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</si>
  <si>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</si>
  <si>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</si>
  <si>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</si>
  <si>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</si>
  <si>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</si>
  <si>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</si>
  <si>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</si>
  <si>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</si>
  <si>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</si>
  <si>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</si>
  <si>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</si>
  <si>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</si>
  <si>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</si>
  <si>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</si>
  <si>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</si>
  <si>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</si>
  <si>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</si>
  <si>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</si>
  <si>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</si>
  <si>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</si>
  <si>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</si>
  <si>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</si>
  <si>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</si>
  <si>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</si>
  <si>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</si>
  <si>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</si>
  <si>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</si>
  <si>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</si>
  <si>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</si>
  <si>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</si>
  <si>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</si>
  <si>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</si>
  <si>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</si>
  <si>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</si>
  <si>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</si>
  <si>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</si>
  <si>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</si>
  <si>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</si>
  <si>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</si>
  <si>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</si>
  <si>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</si>
  <si>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</si>
  <si>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</si>
  <si>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</si>
  <si>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</si>
  <si>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</si>
  <si>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</si>
  <si>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</si>
  <si>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</si>
  <si>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</si>
  <si>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</si>
  <si>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</si>
  <si>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</si>
  <si>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</si>
  <si>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</si>
  <si>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</si>
  <si>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</si>
  <si>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</si>
  <si>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</si>
  <si>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</si>
  <si>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</si>
  <si>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</si>
  <si>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</si>
  <si>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</si>
  <si>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</si>
  <si>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</si>
  <si>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</si>
  <si>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</si>
  <si>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</si>
  <si>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</si>
  <si>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</si>
  <si>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</si>
  <si>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</si>
  <si>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</si>
  <si>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</si>
  <si>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</si>
  <si>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</si>
  <si>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</si>
  <si>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</si>
  <si>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</si>
  <si>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</si>
  <si>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</si>
  <si>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</si>
  <si>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</si>
  <si>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</si>
  <si>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</si>
  <si>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</si>
  <si>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</si>
  <si>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</si>
  <si>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</si>
  <si>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</si>
  <si>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</si>
  <si>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</si>
  <si>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</si>
  <si>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</si>
  <si>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</si>
  <si>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</si>
  <si>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</si>
  <si>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</si>
  <si>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</si>
  <si>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</si>
  <si>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</si>
  <si>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</si>
  <si>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</si>
  <si>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</si>
  <si>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</si>
  <si>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</si>
  <si>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</si>
  <si>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</si>
  <si>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</si>
  <si>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</si>
  <si>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</si>
  <si>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</si>
  <si>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</si>
  <si>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</si>
  <si>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</si>
  <si>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</si>
  <si>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</si>
  <si>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</si>
  <si>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</si>
  <si>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</si>
  <si>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</si>
  <si>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</si>
  <si>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</si>
  <si>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</si>
  <si>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</si>
  <si>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</si>
  <si>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</si>
  <si>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</si>
  <si>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</si>
  <si>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</si>
  <si>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</si>
  <si>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</si>
  <si>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</si>
  <si>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</si>
  <si>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</si>
  <si>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</si>
  <si>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</si>
  <si>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</si>
  <si>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</si>
  <si>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</si>
  <si>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</si>
  <si>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</si>
  <si>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</si>
  <si>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</si>
  <si>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</si>
  <si>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</si>
  <si>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</si>
  <si>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</si>
  <si>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</si>
  <si>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</si>
  <si>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</si>
  <si>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</si>
  <si>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</si>
  <si>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</si>
  <si>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</si>
  <si>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</si>
  <si>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</si>
  <si>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</si>
  <si>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</si>
  <si>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</si>
  <si>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</si>
  <si>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</si>
  <si>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</si>
  <si>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</si>
  <si>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</si>
  <si>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</si>
  <si>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</si>
  <si>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</si>
  <si>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</si>
  <si>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</si>
  <si>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</si>
  <si>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</si>
  <si>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</si>
  <si>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</si>
  <si>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</si>
  <si>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</si>
  <si>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</si>
  <si>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</si>
  <si>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</si>
  <si>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</si>
  <si>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</si>
  <si>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</si>
  <si>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</si>
  <si>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</si>
  <si>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</si>
  <si>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</si>
  <si>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</si>
  <si>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</si>
  <si>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</si>
  <si>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</si>
  <si>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</si>
  <si>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</si>
  <si>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</si>
  <si>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</si>
  <si>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</si>
  <si>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</si>
  <si>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</si>
  <si>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</si>
  <si>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</si>
  <si>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</si>
  <si>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</si>
  <si>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</si>
  <si>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</si>
  <si>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</si>
  <si>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</si>
  <si>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</si>
  <si>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</si>
  <si>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</si>
  <si>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</si>
  <si>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</si>
  <si>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</si>
  <si>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</si>
  <si>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</si>
  <si>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</si>
  <si>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</si>
  <si>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</si>
  <si>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</si>
  <si>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</si>
  <si>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</si>
  <si>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</si>
  <si>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</si>
  <si>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</si>
  <si>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</si>
  <si>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</si>
  <si>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</si>
  <si>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</si>
  <si>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</si>
  <si>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</si>
  <si>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</si>
  <si>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</si>
  <si>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</si>
  <si>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</si>
  <si>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</si>
  <si>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</si>
  <si>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</si>
  <si>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</si>
  <si>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</si>
  <si>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</si>
  <si>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</si>
  <si>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</si>
  <si>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</si>
  <si>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</si>
  <si>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</si>
  <si>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</si>
  <si>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</si>
  <si>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</si>
  <si>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</si>
  <si>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</si>
  <si>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</si>
  <si>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</si>
  <si>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</si>
  <si>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</si>
  <si>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</si>
  <si>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</si>
  <si>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</si>
  <si>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</si>
  <si>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</si>
  <si>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</si>
  <si>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</si>
  <si>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</si>
  <si>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</si>
  <si>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</si>
  <si>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</si>
  <si>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</si>
  <si>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</si>
  <si>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</si>
  <si>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</si>
  <si>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</si>
  <si>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</si>
  <si>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</si>
  <si>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</si>
  <si>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</si>
  <si>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</si>
  <si>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</si>
  <si>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</si>
  <si>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</si>
  <si>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</si>
  <si>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</si>
  <si>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</si>
  <si>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</si>
  <si>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</si>
  <si>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</si>
  <si>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</si>
  <si>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</si>
  <si>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</si>
  <si>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</si>
  <si>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</si>
  <si>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</si>
  <si>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</si>
  <si>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</si>
  <si>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</si>
  <si>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</si>
  <si>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</si>
  <si>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</si>
  <si>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</si>
  <si>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</si>
  <si>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</si>
  <si>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</si>
  <si>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</si>
  <si>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</si>
  <si>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</si>
  <si>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</si>
  <si>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</si>
  <si>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</si>
  <si>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</si>
  <si>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</si>
  <si>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</si>
  <si>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</si>
  <si>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</si>
  <si>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</si>
  <si>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</si>
  <si>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</si>
  <si>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</si>
  <si>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</si>
  <si>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</si>
  <si>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</si>
  <si>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</si>
  <si>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</si>
  <si>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</si>
  <si>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</si>
  <si>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</si>
  <si>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</si>
  <si>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</si>
  <si>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</si>
  <si>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</si>
  <si>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</si>
  <si>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</si>
  <si>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</si>
  <si>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</si>
  <si>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</si>
  <si>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</si>
  <si>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</si>
  <si>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</si>
  <si>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</si>
  <si>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</si>
  <si>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</si>
  <si>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</si>
  <si>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</si>
  <si>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</si>
  <si>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</si>
  <si>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</si>
  <si>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</si>
  <si>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</si>
  <si>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</si>
  <si>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</si>
  <si>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</si>
  <si>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</si>
  <si>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</si>
  <si>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</si>
  <si>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</si>
  <si>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</si>
  <si>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</si>
  <si>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</si>
  <si>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</si>
  <si>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</si>
  <si>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</si>
  <si>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</si>
  <si>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</si>
  <si>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</si>
  <si>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</si>
  <si>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</si>
  <si>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</si>
  <si>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</si>
  <si>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</si>
  <si>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</si>
  <si>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</si>
  <si>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</si>
  <si>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</si>
  <si>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</si>
  <si>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</si>
  <si>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</si>
  <si>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</si>
  <si>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</si>
  <si>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</si>
  <si>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</si>
  <si>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</si>
  <si>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</si>
  <si>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</si>
  <si>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</si>
  <si>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</si>
  <si>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</si>
  <si>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</si>
  <si>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</si>
  <si>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</si>
  <si>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</si>
  <si>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</si>
  <si>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</si>
  <si>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</si>
  <si>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</si>
  <si>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</si>
  <si>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</si>
  <si>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</si>
  <si>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</si>
  <si>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</si>
  <si>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</si>
  <si>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</si>
  <si>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</si>
  <si>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</si>
  <si>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</si>
  <si>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</si>
  <si>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</si>
  <si>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</si>
  <si>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</si>
  <si>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</si>
  <si>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</si>
  <si>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</si>
  <si>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</si>
  <si>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</si>
  <si>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</si>
  <si>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</si>
  <si>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</si>
  <si>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</si>
  <si>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</si>
  <si>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</si>
  <si>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</si>
  <si>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</si>
  <si>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</si>
  <si>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</si>
  <si>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</si>
  <si>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</si>
  <si>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</si>
  <si>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</si>
  <si>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</si>
  <si>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</si>
  <si>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</si>
  <si>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</si>
  <si>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</si>
  <si>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</si>
  <si>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</si>
  <si>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</si>
  <si>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</si>
  <si>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</si>
  <si>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</si>
  <si>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</si>
  <si>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</si>
  <si>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</si>
  <si>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</si>
  <si>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</si>
  <si>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</si>
  <si>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</si>
  <si>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</si>
  <si>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</si>
  <si>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</si>
  <si>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</si>
  <si>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</si>
  <si>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</si>
  <si>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</si>
  <si>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</si>
  <si>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</si>
  <si>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</si>
  <si>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</si>
  <si>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</si>
  <si>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</si>
  <si>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</si>
  <si>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</si>
  <si>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</si>
  <si>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</si>
  <si>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</si>
  <si>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</si>
  <si>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</si>
  <si>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</si>
  <si>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</si>
  <si>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</si>
  <si>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</si>
  <si>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</si>
  <si>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</si>
  <si>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</si>
  <si>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</si>
  <si>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</si>
  <si>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</si>
  <si>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</si>
  <si>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</si>
  <si>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</si>
  <si>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</si>
  <si>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</si>
  <si>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</si>
  <si>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</si>
  <si>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</si>
  <si>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</si>
  <si>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</si>
  <si>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</si>
  <si>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</si>
  <si>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</si>
  <si>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</si>
  <si>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</si>
  <si>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</si>
  <si>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</si>
  <si>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</si>
  <si>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</si>
  <si>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</si>
  <si>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</si>
  <si>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</si>
  <si>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</si>
  <si>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</si>
  <si>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</si>
  <si>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</si>
  <si>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</si>
  <si>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</si>
  <si>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</si>
  <si>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</si>
  <si>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</si>
  <si>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</si>
  <si>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</si>
  <si>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</si>
  <si>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</si>
  <si>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</si>
  <si>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</si>
  <si>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</si>
  <si>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</si>
  <si>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</si>
  <si>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</si>
  <si>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</si>
  <si>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</si>
  <si>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</si>
  <si>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</si>
  <si>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</si>
  <si>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</si>
  <si>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</si>
  <si>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</si>
  <si>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</si>
  <si>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</si>
  <si>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</si>
  <si>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</si>
  <si>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</si>
  <si>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</si>
  <si>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</si>
  <si>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</si>
  <si>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</si>
  <si>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</si>
  <si>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</si>
  <si>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</si>
  <si>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</si>
  <si>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</si>
  <si>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</si>
  <si>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</si>
  <si>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</si>
  <si>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</si>
  <si>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</si>
  <si>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</si>
  <si>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</si>
  <si>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</si>
  <si>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</si>
  <si>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</si>
  <si>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</si>
  <si>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</si>
  <si>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</si>
  <si>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</si>
  <si>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</si>
  <si>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</si>
  <si>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</si>
  <si>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</si>
  <si>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</si>
  <si>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</si>
  <si>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</si>
  <si>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</si>
  <si>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</si>
  <si>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</si>
  <si>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</si>
  <si>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</si>
  <si>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</si>
  <si>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</si>
  <si>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</si>
  <si>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</si>
  <si>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</si>
  <si>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</si>
  <si>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</si>
  <si>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</si>
  <si>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</si>
  <si>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</si>
  <si>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</si>
  <si>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</si>
  <si>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</si>
  <si>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</si>
  <si>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</si>
  <si>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</si>
  <si>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</si>
  <si>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</si>
  <si>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</si>
  <si>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</si>
  <si>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</si>
  <si>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</si>
  <si>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</si>
  <si>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</si>
  <si>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</si>
  <si>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</si>
  <si>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</si>
  <si>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</si>
  <si>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</si>
  <si>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</si>
  <si>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</si>
  <si>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</si>
  <si>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</si>
  <si>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</si>
  <si>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</si>
  <si>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</si>
  <si>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</si>
  <si>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</si>
  <si>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</si>
  <si>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</si>
  <si>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</si>
  <si>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</si>
  <si>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</si>
  <si>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</si>
  <si>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</si>
  <si>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</si>
  <si>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</si>
  <si>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</si>
  <si>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</si>
  <si>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</si>
  <si>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</si>
  <si>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</si>
  <si>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</si>
  <si>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</si>
  <si>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</si>
  <si>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</si>
  <si>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</si>
  <si>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</si>
  <si>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</si>
  <si>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</si>
  <si>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</si>
  <si>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</si>
  <si>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</si>
  <si>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</si>
  <si>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</si>
  <si>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</si>
  <si>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</si>
  <si>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</si>
  <si>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</si>
  <si>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</si>
  <si>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</si>
  <si>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</si>
  <si>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</si>
  <si>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</si>
  <si>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</si>
  <si>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</si>
  <si>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</si>
  <si>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</si>
  <si>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</si>
  <si>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</si>
  <si>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</si>
  <si>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</si>
  <si>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</si>
  <si>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</si>
  <si>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</si>
  <si>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</si>
  <si>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</si>
  <si>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</si>
  <si>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</si>
  <si>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</si>
  <si>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</si>
  <si>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</si>
  <si>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</si>
  <si>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</si>
  <si>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</si>
  <si>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</si>
  <si>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</si>
  <si>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</si>
  <si>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</si>
  <si>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</si>
  <si>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</si>
  <si>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</si>
  <si>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</si>
  <si>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</si>
  <si>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</si>
  <si>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</si>
  <si>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</si>
  <si>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</si>
  <si>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</si>
  <si>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</si>
  <si>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</si>
  <si>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</si>
  <si>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</si>
  <si>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</si>
  <si>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</si>
  <si>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</si>
  <si>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</si>
  <si>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</si>
  <si>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</si>
  <si>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</si>
  <si>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</si>
  <si>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</si>
  <si>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</si>
  <si>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</si>
  <si>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</si>
  <si>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</si>
  <si>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</si>
  <si>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</si>
  <si>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</si>
  <si>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</si>
  <si>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</si>
  <si>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</si>
  <si>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</si>
  <si>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</si>
  <si>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</si>
  <si>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</si>
  <si>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</si>
  <si>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</si>
  <si>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</si>
  <si>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</si>
  <si>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</si>
  <si>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</si>
  <si>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</si>
  <si>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</si>
  <si>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</si>
  <si>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</si>
  <si>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</si>
  <si>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</si>
  <si>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</si>
  <si>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</si>
  <si>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</si>
  <si>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</si>
  <si>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</si>
  <si>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</si>
  <si>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</si>
  <si>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</si>
  <si>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</si>
  <si>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</si>
  <si>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</si>
  <si>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</si>
  <si>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</si>
  <si>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</si>
  <si>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</si>
  <si>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</si>
  <si>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</si>
  <si>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</si>
  <si>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</si>
  <si>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</si>
  <si>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</si>
  <si>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</si>
  <si>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</si>
  <si>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</si>
  <si>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</si>
  <si>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</si>
  <si>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</si>
  <si>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</si>
  <si>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</si>
  <si>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</si>
  <si>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</si>
  <si>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</si>
  <si>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</si>
  <si>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</si>
  <si>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</si>
  <si>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</si>
  <si>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</si>
  <si>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</si>
  <si>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</si>
  <si>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</si>
  <si>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</si>
  <si>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</si>
  <si>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</si>
  <si>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</si>
  <si>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</si>
  <si>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</si>
  <si>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</si>
  <si>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</si>
  <si>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</si>
  <si>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</si>
  <si>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</si>
  <si>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</si>
  <si>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</si>
  <si>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</si>
  <si>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</si>
  <si>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</si>
  <si>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</si>
  <si>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</si>
  <si>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</si>
  <si>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</si>
  <si>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</si>
  <si>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</si>
  <si>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</si>
  <si>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</si>
  <si>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</si>
  <si>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</si>
  <si>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</si>
  <si>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</si>
  <si>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</si>
  <si>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</si>
  <si>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</si>
  <si>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</si>
  <si>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</si>
  <si>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</si>
  <si>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</si>
  <si>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</si>
  <si>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</si>
  <si>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</si>
  <si>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</si>
  <si>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</si>
  <si>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</si>
  <si>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</si>
  <si>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</si>
  <si>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</si>
  <si>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</si>
  <si>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</si>
  <si>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</si>
  <si>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</si>
  <si>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</si>
  <si>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</si>
  <si>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</si>
  <si>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</si>
  <si>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</si>
  <si>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</si>
  <si>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</si>
  <si>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</si>
  <si>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</si>
  <si>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</si>
  <si>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</si>
  <si>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</si>
  <si>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</si>
  <si>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</si>
  <si>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</si>
  <si>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</si>
  <si>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</si>
  <si>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</si>
  <si>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</si>
  <si>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</si>
  <si>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</si>
  <si>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</si>
  <si>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</si>
  <si>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</si>
  <si>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</si>
  <si>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</si>
  <si>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</si>
  <si>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</si>
  <si>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</si>
  <si>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</si>
  <si>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</si>
  <si>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</si>
  <si>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</si>
  <si>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</si>
  <si>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</si>
  <si>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</si>
  <si>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</si>
  <si>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</si>
  <si>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</si>
  <si>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</si>
  <si>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</si>
  <si>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</si>
  <si>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</si>
  <si>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</si>
  <si>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</si>
  <si>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</si>
  <si>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</si>
  <si>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</si>
  <si>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</si>
  <si>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</si>
  <si>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</si>
  <si>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</si>
  <si>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</si>
  <si>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</si>
  <si>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</si>
  <si>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</si>
  <si>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</si>
  <si>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</si>
  <si>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</si>
  <si>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</si>
  <si>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</si>
  <si>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</si>
  <si>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</si>
  <si>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</si>
  <si>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</si>
  <si>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</si>
  <si>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</si>
  <si>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</si>
  <si>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</si>
  <si>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</si>
  <si>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</si>
  <si>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</si>
  <si>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</si>
  <si>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</si>
  <si>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</si>
  <si>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</si>
  <si>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</si>
  <si>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</si>
  <si>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</si>
  <si>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</si>
  <si>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</si>
  <si>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</si>
  <si>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</si>
  <si>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</si>
  <si>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</si>
  <si>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</si>
  <si>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</si>
  <si>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</si>
  <si>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</si>
  <si>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</si>
  <si>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</si>
  <si>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</si>
  <si>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</si>
  <si>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</si>
  <si>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</si>
  <si>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</si>
  <si>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</si>
  <si>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</si>
  <si>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</si>
  <si>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</si>
  <si>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</si>
  <si>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</si>
  <si>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</si>
  <si>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</si>
  <si>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</si>
  <si>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</si>
  <si>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</si>
  <si>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</si>
  <si>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</si>
  <si>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</si>
  <si>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</si>
  <si>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</si>
  <si>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</si>
  <si>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</si>
  <si>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</si>
  <si>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</si>
  <si>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</si>
  <si>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</si>
  <si>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</si>
  <si>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</si>
  <si>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</si>
  <si>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</si>
  <si>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</si>
  <si>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</si>
  <si>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</si>
  <si>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</si>
  <si>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</si>
  <si>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</si>
  <si>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</si>
  <si>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</si>
  <si>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</si>
  <si>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</si>
  <si>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</si>
  <si>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</si>
  <si>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</si>
  <si>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</si>
  <si>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</si>
  <si>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</si>
  <si>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</si>
  <si>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</si>
  <si>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</si>
  <si>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</si>
  <si>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</si>
  <si>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</si>
  <si>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</si>
  <si>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</si>
  <si>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</si>
  <si>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</si>
  <si>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</si>
  <si>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</si>
  <si>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</si>
  <si>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</si>
  <si>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</si>
  <si>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</si>
  <si>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</si>
  <si>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</si>
  <si>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</si>
  <si>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</si>
  <si>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</si>
  <si>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</si>
  <si>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</si>
  <si>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</si>
  <si>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</si>
  <si>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</si>
  <si>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</si>
  <si>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</si>
  <si>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</si>
  <si>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</si>
  <si>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</si>
  <si>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</si>
  <si>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</si>
  <si>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</si>
  <si>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</si>
  <si>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</si>
  <si>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</si>
  <si>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</si>
  <si>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</si>
  <si>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</si>
  <si>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</si>
  <si>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</si>
  <si>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</si>
  <si>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</si>
  <si>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</si>
  <si>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</si>
  <si>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</si>
  <si>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</si>
  <si>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</si>
  <si>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</si>
  <si>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</si>
  <si>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</si>
  <si>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</si>
  <si>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</si>
  <si>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</si>
  <si>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</si>
  <si>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</si>
  <si>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</si>
  <si>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</si>
  <si>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</si>
  <si>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</si>
  <si>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</si>
  <si>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</si>
  <si>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</si>
  <si>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</si>
  <si>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</si>
  <si>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</si>
  <si>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</si>
  <si>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</si>
  <si>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</si>
  <si>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</si>
  <si>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</si>
  <si>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</si>
  <si>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</si>
  <si>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</si>
  <si>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</si>
  <si>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</si>
  <si>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</si>
  <si>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</si>
  <si>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</si>
  <si>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</si>
  <si>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</si>
  <si>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</si>
  <si>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</si>
  <si>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</si>
  <si>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</si>
  <si>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</si>
  <si>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</si>
  <si>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</si>
  <si>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</si>
  <si>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</si>
  <si>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</si>
  <si>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</si>
  <si>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</si>
  <si>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</si>
  <si>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</si>
  <si>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</si>
  <si>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</si>
  <si>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</si>
  <si>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</si>
  <si>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</si>
  <si>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</si>
  <si>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</si>
  <si>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</si>
  <si>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</si>
  <si>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</si>
  <si>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</si>
  <si>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</si>
  <si>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</si>
  <si>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</si>
  <si>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</si>
  <si>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</si>
  <si>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</si>
  <si>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</si>
  <si>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</si>
  <si>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</si>
  <si>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</si>
  <si>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</si>
  <si>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</si>
  <si>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</si>
  <si>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</si>
  <si>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</si>
  <si>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</si>
  <si>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</si>
  <si>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</si>
  <si>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</si>
  <si>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</si>
  <si>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</si>
  <si>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</si>
  <si>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</si>
  <si>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</si>
  <si>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</si>
  <si>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</si>
  <si>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</si>
  <si>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</si>
  <si>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</si>
  <si>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</si>
  <si>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</si>
  <si>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</si>
  <si>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</si>
  <si>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</si>
  <si>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</si>
  <si>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</si>
  <si>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</si>
  <si>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</si>
  <si>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</si>
  <si>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</si>
  <si>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</si>
  <si>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</si>
  <si>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</si>
  <si>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</si>
  <si>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</si>
  <si>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</si>
  <si>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</si>
  <si>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</si>
  <si>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</si>
  <si>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</si>
  <si>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</si>
  <si>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</si>
  <si>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</si>
  <si>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</si>
  <si>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</si>
  <si>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</si>
  <si>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</si>
  <si>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</si>
  <si>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</si>
  <si>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</si>
  <si>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</si>
  <si>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</si>
  <si>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</si>
  <si>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</si>
  <si>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</si>
  <si>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</si>
  <si>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</si>
  <si>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</si>
  <si>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</si>
  <si>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</si>
  <si>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</si>
  <si>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</si>
  <si>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</si>
  <si>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</si>
  <si>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</si>
  <si>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</si>
  <si>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</si>
  <si>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</si>
  <si>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</si>
  <si>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</si>
  <si>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</si>
  <si>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</si>
  <si>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</si>
  <si>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</si>
  <si>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</si>
  <si>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</si>
  <si>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</si>
  <si>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</si>
  <si>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</si>
  <si>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</si>
  <si>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</si>
  <si>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</si>
  <si>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</si>
  <si>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</si>
  <si>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</si>
  <si>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</si>
  <si>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</si>
  <si>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</si>
  <si>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</si>
  <si>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</si>
  <si>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</si>
  <si>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</si>
  <si>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</si>
  <si>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</si>
  <si>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</si>
  <si>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</si>
  <si>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</si>
  <si>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</si>
  <si>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</si>
  <si>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</si>
  <si>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</si>
  <si>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</si>
  <si>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</si>
  <si>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</si>
  <si>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</si>
  <si>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</si>
  <si>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</si>
  <si>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</si>
  <si>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</si>
  <si>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</si>
  <si>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</si>
  <si>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</si>
  <si>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</si>
  <si>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</si>
  <si>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</si>
  <si>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</si>
  <si>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</si>
  <si>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</si>
  <si>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</si>
  <si>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</si>
  <si>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</si>
  <si>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</si>
  <si>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</si>
  <si>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</si>
  <si>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</si>
  <si>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</si>
  <si>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</si>
  <si>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</si>
  <si>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</si>
  <si>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</si>
  <si>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</si>
  <si>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</si>
  <si>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</si>
  <si>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</si>
  <si>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</si>
  <si>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</si>
  <si>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</si>
  <si>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</si>
  <si>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</si>
  <si>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</si>
  <si>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</si>
  <si>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</si>
  <si>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</si>
  <si>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</si>
  <si>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</si>
  <si>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</si>
  <si>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</si>
  <si>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</si>
  <si>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</si>
  <si>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</si>
  <si>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</si>
  <si>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</si>
  <si>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</si>
  <si>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</si>
  <si>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</si>
  <si>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</si>
  <si>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</si>
  <si>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</si>
  <si>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</si>
  <si>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</si>
  <si>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</si>
  <si>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</si>
  <si>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</si>
  <si>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</si>
  <si>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</si>
  <si>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</si>
  <si>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</si>
  <si>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</si>
  <si>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</si>
  <si>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</si>
  <si>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</si>
  <si>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</si>
  <si>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</si>
  <si>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</si>
  <si>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</si>
  <si>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</si>
  <si>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</si>
  <si>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</si>
  <si>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</si>
  <si>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</si>
  <si>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</si>
  <si>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</si>
  <si>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</si>
  <si>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</si>
  <si>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</si>
  <si>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</si>
  <si>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</si>
  <si>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</si>
  <si>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</si>
  <si>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</si>
  <si>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</si>
  <si>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</si>
  <si>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</si>
  <si>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</si>
  <si>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</si>
  <si>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</si>
  <si>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</si>
  <si>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</si>
  <si>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</si>
  <si>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</si>
  <si>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</si>
  <si>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</si>
  <si>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</si>
  <si>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</si>
  <si>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</si>
  <si>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</si>
  <si>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</si>
  <si>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</si>
  <si>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</si>
  <si>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</si>
  <si>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</si>
  <si>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</si>
  <si>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</si>
  <si>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</si>
  <si>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</si>
  <si>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</si>
  <si>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</si>
  <si>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</si>
  <si>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</si>
  <si>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</si>
  <si>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</si>
  <si>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</si>
  <si>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</si>
  <si>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</si>
  <si>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</si>
  <si>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</si>
  <si>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</si>
  <si>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</si>
  <si>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</si>
  <si>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</si>
  <si>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</si>
  <si>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</si>
  <si>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</si>
  <si>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</si>
  <si>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</si>
  <si>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</si>
  <si>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</si>
  <si>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</si>
  <si>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</si>
  <si>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</si>
  <si>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</si>
  <si>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</si>
  <si>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</si>
  <si>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</si>
  <si>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</si>
  <si>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</si>
  <si>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</si>
  <si>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</si>
  <si>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</si>
  <si>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</si>
  <si>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</si>
  <si>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</si>
  <si>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</si>
  <si>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</si>
  <si>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</si>
  <si>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</si>
  <si>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</si>
  <si>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</si>
  <si>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</si>
  <si>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</si>
  <si>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</si>
  <si>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</si>
  <si>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</si>
  <si>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</si>
  <si>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</si>
  <si>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</si>
  <si>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</si>
  <si>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</si>
  <si>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</si>
  <si>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</si>
  <si>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</si>
  <si>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</si>
  <si>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</si>
  <si>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</si>
  <si>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</si>
  <si>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</si>
  <si>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</si>
  <si>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</si>
  <si>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</si>
  <si>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</si>
  <si>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</si>
  <si>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</si>
  <si>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</si>
  <si>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</si>
  <si>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</si>
  <si>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</si>
  <si>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</si>
  <si>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</si>
  <si>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</si>
  <si>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</si>
  <si>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</si>
  <si>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</si>
  <si>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</si>
  <si>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</si>
  <si>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</si>
  <si>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</si>
  <si>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</si>
  <si>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</si>
  <si>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</si>
  <si>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</si>
  <si>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</si>
  <si>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</si>
  <si>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</si>
  <si>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</si>
  <si>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</si>
  <si>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</si>
  <si>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</si>
  <si>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</si>
  <si>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</si>
  <si>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</si>
  <si>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</si>
  <si>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</si>
  <si>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</si>
  <si>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</si>
  <si>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</si>
  <si>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</si>
  <si>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</si>
  <si>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</si>
  <si>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</si>
  <si>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</si>
  <si>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</si>
  <si>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</si>
  <si>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</si>
  <si>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</si>
  <si>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</si>
  <si>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</si>
  <si>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</si>
  <si>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</si>
  <si>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</si>
  <si>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</si>
  <si>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</si>
  <si>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</si>
  <si>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</si>
  <si>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</si>
  <si>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</si>
  <si>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</si>
  <si>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</si>
  <si>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</si>
  <si>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</si>
  <si>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</si>
  <si>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</si>
  <si>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</si>
  <si>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</si>
  <si>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</si>
  <si>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</si>
  <si>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</si>
  <si>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</si>
  <si>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</si>
  <si>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</si>
  <si>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</si>
  <si>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</si>
  <si>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</si>
  <si>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</si>
  <si>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</si>
  <si>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</si>
  <si>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</si>
  <si>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</si>
  <si>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</si>
  <si>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</si>
  <si>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</si>
  <si>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</si>
  <si>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</si>
  <si>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</si>
  <si>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</si>
  <si>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</si>
  <si>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</si>
  <si>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</si>
  <si>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</si>
  <si>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</si>
  <si>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</si>
  <si>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</si>
  <si>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</si>
  <si>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</si>
  <si>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</si>
  <si>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</si>
  <si>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</si>
  <si>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</si>
  <si>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</si>
  <si>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</si>
  <si>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</si>
  <si>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</si>
  <si>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</si>
  <si>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</si>
  <si>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</si>
  <si>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</si>
  <si>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</si>
  <si>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</si>
  <si>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</si>
  <si>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</si>
  <si>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</si>
  <si>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</si>
  <si>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</si>
  <si>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</si>
  <si>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</si>
  <si>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</si>
  <si>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</si>
  <si>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</si>
  <si>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</si>
  <si>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</si>
  <si>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</si>
  <si>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</si>
  <si>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</si>
  <si>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</si>
  <si>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</si>
  <si>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</si>
  <si>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</si>
  <si>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</si>
  <si>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</si>
  <si>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</si>
  <si>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</si>
  <si>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</si>
  <si>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</si>
  <si>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</si>
  <si>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</si>
  <si>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</si>
  <si>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</si>
  <si>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</si>
  <si>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</si>
  <si>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</si>
  <si>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</si>
  <si>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</si>
  <si>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</si>
  <si>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</si>
  <si>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</si>
  <si>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</si>
  <si>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</si>
  <si>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</si>
  <si>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</si>
  <si>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</si>
  <si>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</si>
  <si>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</si>
  <si>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</si>
  <si>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</si>
  <si>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</si>
  <si>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</si>
  <si>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</si>
  <si>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</si>
  <si>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</si>
  <si>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</si>
  <si>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</si>
  <si>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</si>
  <si>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</si>
  <si>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</si>
  <si>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</si>
  <si>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</si>
  <si>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</si>
  <si>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</si>
  <si>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</si>
  <si>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</si>
  <si>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</si>
  <si>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</si>
  <si>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</si>
  <si>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</si>
  <si>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</si>
  <si>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</si>
  <si>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</si>
  <si>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</si>
  <si>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</si>
  <si>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</si>
  <si>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</si>
  <si>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</si>
  <si>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</si>
  <si>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</si>
  <si>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</si>
  <si>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</si>
  <si>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</si>
  <si>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</si>
  <si>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</si>
  <si>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</si>
  <si>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</si>
  <si>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</si>
  <si>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</si>
  <si>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</si>
  <si>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</si>
  <si>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</si>
  <si>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</si>
  <si>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</si>
  <si>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</si>
  <si>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</si>
  <si>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</si>
  <si>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</si>
  <si>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</si>
  <si>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</si>
  <si>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</si>
  <si>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</si>
  <si>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</si>
  <si>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</si>
  <si>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</si>
  <si>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</si>
  <si>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</si>
  <si>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</si>
  <si>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</si>
  <si>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</si>
  <si>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</si>
  <si>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</si>
  <si>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</si>
  <si>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</si>
  <si>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</si>
  <si>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</si>
  <si>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</si>
  <si>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</si>
  <si>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</si>
  <si>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</si>
  <si>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</si>
  <si>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</si>
  <si>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</si>
  <si>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</si>
  <si>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</si>
  <si>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</si>
  <si>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</si>
  <si>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</si>
  <si>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</si>
  <si>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</si>
  <si>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</si>
  <si>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</si>
  <si>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</si>
  <si>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</si>
  <si>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</si>
  <si>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</si>
  <si>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</si>
  <si>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</si>
  <si>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</si>
  <si>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</si>
  <si>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</si>
  <si>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</si>
  <si>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</si>
  <si>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</si>
  <si>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</si>
  <si>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</si>
  <si>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</si>
  <si>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</si>
  <si>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</si>
  <si>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</si>
  <si>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</si>
  <si>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</si>
  <si>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</si>
  <si>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</si>
  <si>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</si>
  <si>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</si>
  <si>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</si>
  <si>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</si>
  <si>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</si>
  <si>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</si>
  <si>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</si>
  <si>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</si>
  <si>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</si>
  <si>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</si>
  <si>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</si>
  <si>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</si>
  <si>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</si>
  <si>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</si>
  <si>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</si>
  <si>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</si>
  <si>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</si>
  <si>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</si>
  <si>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</si>
  <si>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</si>
  <si>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</si>
  <si>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</si>
  <si>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</si>
  <si>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</si>
  <si>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</si>
  <si>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</si>
  <si>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</si>
  <si>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</si>
  <si>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</si>
  <si>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</si>
  <si>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</si>
  <si>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</si>
  <si>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</si>
  <si>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</si>
  <si>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</si>
  <si>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</si>
  <si>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</si>
  <si>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</si>
  <si>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</si>
  <si>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</si>
  <si>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</si>
  <si>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</si>
  <si>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</si>
  <si>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</si>
  <si>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</si>
  <si>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</si>
  <si>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</si>
  <si>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</si>
  <si>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</si>
  <si>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</si>
  <si>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</si>
  <si>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</si>
  <si>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</si>
  <si>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</si>
  <si>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</si>
  <si>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</si>
  <si>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</si>
  <si>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</si>
  <si>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</si>
  <si>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</si>
  <si>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</si>
  <si>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</si>
  <si>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</si>
  <si>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</si>
  <si>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</si>
  <si>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</si>
  <si>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</si>
  <si>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</si>
  <si>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</si>
  <si>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</si>
  <si>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</si>
  <si>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</si>
  <si>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</si>
  <si>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</si>
  <si>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</si>
  <si>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</si>
  <si>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</si>
  <si>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</si>
  <si>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</si>
  <si>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</si>
  <si>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</si>
  <si>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</si>
  <si>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</si>
  <si>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</si>
  <si>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</si>
  <si>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</si>
  <si>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</si>
  <si>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</si>
  <si>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</si>
  <si>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</si>
  <si>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</si>
  <si>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</si>
  <si>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</si>
  <si>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</si>
  <si>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</si>
  <si>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</si>
  <si>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</si>
  <si>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</si>
  <si>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</si>
  <si>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</si>
  <si>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</si>
  <si>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</si>
  <si>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</si>
  <si>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</si>
  <si>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</si>
  <si>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</si>
  <si>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</si>
  <si>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</si>
  <si>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</si>
  <si>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</si>
  <si>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</si>
  <si>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</si>
  <si>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</si>
  <si>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</si>
  <si>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</si>
  <si>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</si>
  <si>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</si>
  <si>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</si>
  <si>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</si>
  <si>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</si>
  <si>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</si>
  <si>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</si>
  <si>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</si>
  <si>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</si>
  <si>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</si>
  <si>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</si>
  <si>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</si>
  <si>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</si>
  <si>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</si>
  <si>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</si>
  <si>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</si>
  <si>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</si>
  <si>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</si>
  <si>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</si>
  <si>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</si>
  <si>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</si>
  <si>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</si>
  <si>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</si>
  <si>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</si>
  <si>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</si>
  <si>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</si>
  <si>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</si>
  <si>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</si>
  <si>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</si>
  <si>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</si>
  <si>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</si>
  <si>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</si>
  <si>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</si>
  <si>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</si>
  <si>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</si>
  <si>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</si>
  <si>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</si>
  <si>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</si>
  <si>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</si>
  <si>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</si>
  <si>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</si>
  <si>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</si>
  <si>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</si>
  <si>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</si>
  <si>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</si>
  <si>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</si>
  <si>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</si>
  <si>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</si>
  <si>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</si>
  <si>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</si>
  <si>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</si>
  <si>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</si>
  <si>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</si>
  <si>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</si>
  <si>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</si>
  <si>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</si>
  <si>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</si>
  <si>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</si>
  <si>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</si>
  <si>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</si>
  <si>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</si>
  <si>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</si>
  <si>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</si>
  <si>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</si>
  <si>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</si>
  <si>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</si>
  <si>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</si>
  <si>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</si>
  <si>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</si>
  <si>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</si>
  <si>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</si>
  <si>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</si>
  <si>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</si>
  <si>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</si>
  <si>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</si>
  <si>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</si>
  <si>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</si>
  <si>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</si>
  <si>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</si>
  <si>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</si>
  <si>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</si>
  <si>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</si>
  <si>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</si>
  <si>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</si>
  <si>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</si>
  <si>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</si>
  <si>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</si>
  <si>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</si>
  <si>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</si>
  <si>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</si>
  <si>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</si>
  <si>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</si>
  <si>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</si>
  <si>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</si>
  <si>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</si>
  <si>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</si>
  <si>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</si>
  <si>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</si>
  <si>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</si>
  <si>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</si>
  <si>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</si>
  <si>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</si>
  <si>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</si>
  <si>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</si>
  <si>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</si>
  <si>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</si>
  <si>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</si>
  <si>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</si>
  <si>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</si>
  <si>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</si>
  <si>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</si>
  <si>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</si>
  <si>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</si>
  <si>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</si>
  <si>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</si>
  <si>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</si>
  <si>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</si>
  <si>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</si>
  <si>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</si>
  <si>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</si>
  <si>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</si>
  <si>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</si>
  <si>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</si>
  <si>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</si>
  <si>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</si>
  <si>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</si>
  <si>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</si>
  <si>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</si>
  <si>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</si>
  <si>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</si>
  <si>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</si>
  <si>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</si>
  <si>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</si>
  <si>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</si>
  <si>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</si>
  <si>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</si>
  <si>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</si>
  <si>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</si>
  <si>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</si>
  <si>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</si>
  <si>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</si>
  <si>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</si>
  <si>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</si>
  <si>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</si>
  <si>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</si>
  <si>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</si>
  <si>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</si>
  <si>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</si>
  <si>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</si>
  <si>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</si>
  <si>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</si>
  <si>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</si>
  <si>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</si>
  <si>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</si>
  <si>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</si>
  <si>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</si>
  <si>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</si>
  <si>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</si>
  <si>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</si>
  <si>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</si>
  <si>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</si>
  <si>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</si>
  <si>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</si>
  <si>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</si>
  <si>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</si>
  <si>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</si>
  <si>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</si>
  <si>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</si>
  <si>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</si>
  <si>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</si>
  <si>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</si>
  <si>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</si>
  <si>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</si>
  <si>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</si>
  <si>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</si>
  <si>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</si>
  <si>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</si>
  <si>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</si>
  <si>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</si>
  <si>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</si>
  <si>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</si>
  <si>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</si>
  <si>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</si>
  <si>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</si>
  <si>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</si>
  <si>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</si>
  <si>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</si>
  <si>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</si>
  <si>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</si>
  <si>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</si>
  <si>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</si>
  <si>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</si>
  <si>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</si>
  <si>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</si>
  <si>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</si>
  <si>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</si>
  <si>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</si>
  <si>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</si>
  <si>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</si>
  <si>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</si>
  <si>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</si>
  <si>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</si>
  <si>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</si>
  <si>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</si>
  <si>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</si>
  <si>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</si>
  <si>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</si>
  <si>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</si>
  <si>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</si>
  <si>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</si>
  <si>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</si>
  <si>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</si>
  <si>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</si>
  <si>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</si>
  <si>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</si>
  <si>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</si>
  <si>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</si>
  <si>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</si>
  <si>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</si>
  <si>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</si>
  <si>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</si>
  <si>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</si>
  <si>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</si>
  <si>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</si>
  <si>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</si>
  <si>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</si>
  <si>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</si>
  <si>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</si>
  <si>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</si>
  <si>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</si>
  <si>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</si>
  <si>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</si>
  <si>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</si>
  <si>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</si>
  <si>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</si>
  <si>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</si>
  <si>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</si>
  <si>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</si>
  <si>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</si>
  <si>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</si>
  <si>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</si>
  <si>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</si>
  <si>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</si>
  <si>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</si>
  <si>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</si>
  <si>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</si>
  <si>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</si>
  <si>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</si>
  <si>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</si>
  <si>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</si>
  <si>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</si>
  <si>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</si>
  <si>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</si>
  <si>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</si>
  <si>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</si>
  <si>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</si>
  <si>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</si>
  <si>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</si>
  <si>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</si>
  <si>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</si>
  <si>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</si>
  <si>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</si>
  <si>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</si>
  <si>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</si>
  <si>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</si>
  <si>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</si>
  <si>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</si>
  <si>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</si>
  <si>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</si>
  <si>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</si>
  <si>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</si>
  <si>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</si>
  <si>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</si>
  <si>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</si>
  <si>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</si>
  <si>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</si>
  <si>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</si>
  <si>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</si>
  <si>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</si>
  <si>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</si>
  <si>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</si>
  <si>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</si>
  <si>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</si>
  <si>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</si>
  <si>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</si>
  <si>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</si>
  <si>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</si>
  <si>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</si>
  <si>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</si>
  <si>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</si>
  <si>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</si>
  <si>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</si>
  <si>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</si>
  <si>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</si>
  <si>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</si>
  <si>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</si>
  <si>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</si>
  <si>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</si>
  <si>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</si>
  <si>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</si>
  <si>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</si>
  <si>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</si>
  <si>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</si>
  <si>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</si>
  <si>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</si>
  <si>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</si>
  <si>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</si>
  <si>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</si>
  <si>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</si>
  <si>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</si>
  <si>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</si>
  <si>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</si>
  <si>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</si>
  <si>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</si>
  <si>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</si>
  <si>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</si>
  <si>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</si>
  <si>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</si>
  <si>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</si>
  <si>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</si>
  <si>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</si>
  <si>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</si>
  <si>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</si>
  <si>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</si>
  <si>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</si>
  <si>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</si>
  <si>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</si>
  <si>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</si>
  <si>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</si>
  <si>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</si>
  <si>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</si>
  <si>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</si>
  <si>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</si>
  <si>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</si>
  <si>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</si>
  <si>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</si>
  <si>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</si>
  <si>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</si>
  <si>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</si>
  <si>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</si>
  <si>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</si>
  <si>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</si>
  <si>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</si>
  <si>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</si>
  <si>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</si>
  <si>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</si>
  <si>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</si>
  <si>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</si>
  <si>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</si>
  <si>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</si>
  <si>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</si>
  <si>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</si>
  <si>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</si>
  <si>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</si>
  <si>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</si>
  <si>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</si>
  <si>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</si>
  <si>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</si>
  <si>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</si>
  <si>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</si>
  <si>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</si>
  <si>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</si>
  <si>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</si>
  <si>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</si>
  <si>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</si>
  <si>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</si>
  <si>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</si>
  <si>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</si>
  <si>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</si>
  <si>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</si>
  <si>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</si>
  <si>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</si>
  <si>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</si>
  <si>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</si>
  <si>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</si>
  <si>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</si>
  <si>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</si>
  <si>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</si>
  <si>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</si>
  <si>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</si>
  <si>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</si>
  <si>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</si>
  <si>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</si>
  <si>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</si>
  <si>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</si>
  <si>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</si>
  <si>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</si>
  <si>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</si>
  <si>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</si>
  <si>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</si>
  <si>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</si>
  <si>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</si>
  <si>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</si>
  <si>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</si>
  <si>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</si>
  <si>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</si>
  <si>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</si>
  <si>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</si>
  <si>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</si>
  <si>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</si>
  <si>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</si>
  <si>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</si>
  <si>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</si>
  <si>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</si>
  <si>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</si>
  <si>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</si>
  <si>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</si>
  <si>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</si>
  <si>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</si>
  <si>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</si>
  <si>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</si>
  <si>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</si>
  <si>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</si>
  <si>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</si>
  <si>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</si>
  <si>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</si>
  <si>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</si>
  <si>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</si>
  <si>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</si>
  <si>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</si>
  <si>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</si>
  <si>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</si>
  <si>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</si>
  <si>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</si>
  <si>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</si>
  <si>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</si>
  <si>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</si>
  <si>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</si>
  <si>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</si>
  <si>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</si>
  <si>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</si>
  <si>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</si>
  <si>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</si>
  <si>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</si>
  <si>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</si>
  <si>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</si>
  <si>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</si>
  <si>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</si>
  <si>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</si>
  <si>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</si>
  <si>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</si>
  <si>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</si>
  <si>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</si>
  <si>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</si>
  <si>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</si>
  <si>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</si>
  <si>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</si>
  <si>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</si>
  <si>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</si>
  <si>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</si>
  <si>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</si>
  <si>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</si>
  <si>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</si>
  <si>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</si>
  <si>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</si>
  <si>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</si>
  <si>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</si>
  <si>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</si>
  <si>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</si>
  <si>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</si>
  <si>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</si>
  <si>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</si>
  <si>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</si>
  <si>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</si>
  <si>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</si>
  <si>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</si>
  <si>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</si>
  <si>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</si>
  <si>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</si>
  <si>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</si>
  <si>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</si>
  <si>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</si>
  <si>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</si>
  <si>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</si>
  <si>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</si>
  <si>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</si>
  <si>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</si>
  <si>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</si>
  <si>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</si>
  <si>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</si>
  <si>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</si>
  <si>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</si>
  <si>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</si>
  <si>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</si>
  <si>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</si>
  <si>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</si>
  <si>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</si>
  <si>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</si>
  <si>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</si>
  <si>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</si>
  <si>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</si>
  <si>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</si>
  <si>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</si>
  <si>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</si>
  <si>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</si>
  <si>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</si>
  <si>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</si>
  <si>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</si>
  <si>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</si>
  <si>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</si>
  <si>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</si>
  <si>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</si>
  <si>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</si>
  <si>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</si>
  <si>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</si>
  <si>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</si>
  <si>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</si>
  <si>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</si>
  <si>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</si>
  <si>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</si>
  <si>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</si>
  <si>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</si>
  <si>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</si>
  <si>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</si>
  <si>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</si>
  <si>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</si>
  <si>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</si>
  <si>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</si>
  <si>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</si>
  <si>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</si>
  <si>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</si>
  <si>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</si>
  <si>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</si>
  <si>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</si>
  <si>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</si>
  <si>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</si>
  <si>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</si>
  <si>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</si>
  <si>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</si>
  <si>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</si>
  <si>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</si>
  <si>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</si>
  <si>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</si>
  <si>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</si>
  <si>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</si>
  <si>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</si>
  <si>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</si>
  <si>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</si>
  <si>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</si>
  <si>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</si>
  <si>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</si>
  <si>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</si>
  <si>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</si>
  <si>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</si>
  <si>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</si>
  <si>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</si>
  <si>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</si>
  <si>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</si>
  <si>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</si>
  <si>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</si>
  <si>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</si>
  <si>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</si>
  <si>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</si>
  <si>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</si>
  <si>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</si>
  <si>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</si>
  <si>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</si>
  <si>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</si>
  <si>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</si>
  <si>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</si>
  <si>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</si>
  <si>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</si>
  <si>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</si>
  <si>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</si>
  <si>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</si>
  <si>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</si>
  <si>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</si>
  <si>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</si>
  <si>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</si>
  <si>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</si>
  <si>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</si>
  <si>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</si>
  <si>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</si>
  <si>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</si>
  <si>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</si>
  <si>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</si>
  <si>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</si>
  <si>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</si>
  <si>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</si>
  <si>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</si>
  <si>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</si>
  <si>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</si>
  <si>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</si>
  <si>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</si>
  <si>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</si>
  <si>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</si>
  <si>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</si>
  <si>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</si>
  <si>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</si>
  <si>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</si>
  <si>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</si>
  <si>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</si>
  <si>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</si>
  <si>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</si>
  <si>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</si>
  <si>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</si>
  <si>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</si>
  <si>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</si>
  <si>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</si>
  <si>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</si>
  <si>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</si>
  <si>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</si>
  <si>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</si>
  <si>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</si>
  <si>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</si>
  <si>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</si>
  <si>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</si>
  <si>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</si>
  <si>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</si>
  <si>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</si>
  <si>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</si>
  <si>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</si>
  <si>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</si>
  <si>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</si>
  <si>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</si>
  <si>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</si>
  <si>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</si>
  <si>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</si>
  <si>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</si>
  <si>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</si>
  <si>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</si>
  <si>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</si>
  <si>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</si>
  <si>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</si>
  <si>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</si>
  <si>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</si>
  <si>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</si>
  <si>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</si>
  <si>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</si>
  <si>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</si>
  <si>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</si>
  <si>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</si>
  <si>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</si>
  <si>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</si>
  <si>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</si>
  <si>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</si>
  <si>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</si>
  <si>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</si>
  <si>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</si>
  <si>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</si>
  <si>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</si>
  <si>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</si>
  <si>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</si>
  <si>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</si>
  <si>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</si>
  <si>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</si>
  <si>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</si>
  <si>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</si>
  <si>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</si>
  <si>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</si>
  <si>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</si>
  <si>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</si>
  <si>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</si>
  <si>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</si>
  <si>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</si>
  <si>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</si>
  <si>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</si>
  <si>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</si>
  <si>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</si>
  <si>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</si>
  <si>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</si>
  <si>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</si>
  <si>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</si>
  <si>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</si>
  <si>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</si>
  <si>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</si>
  <si>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</si>
  <si>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</si>
  <si>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</si>
  <si>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</si>
  <si>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</si>
  <si>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</si>
  <si>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</si>
  <si>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</si>
  <si>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</si>
  <si>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</si>
  <si>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</si>
  <si>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</si>
  <si>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</si>
  <si>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</si>
  <si>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</si>
  <si>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</si>
  <si>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</si>
  <si>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</si>
  <si>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</si>
  <si>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</si>
  <si>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</si>
  <si>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</si>
  <si>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</si>
  <si>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</si>
  <si>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</si>
  <si>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</si>
  <si>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</si>
  <si>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</si>
  <si>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</si>
  <si>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</si>
  <si>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</si>
  <si>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</si>
  <si>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</si>
  <si>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</si>
  <si>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</si>
  <si>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</si>
  <si>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</si>
  <si>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</si>
  <si>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</si>
  <si>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</si>
  <si>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</si>
  <si>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</si>
  <si>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</si>
  <si>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</si>
  <si>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</si>
  <si>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</si>
  <si>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</si>
  <si>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</si>
  <si>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</si>
  <si>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</si>
  <si>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</si>
  <si>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</si>
  <si>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</si>
  <si>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</si>
  <si>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</si>
  <si>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</si>
  <si>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</si>
  <si>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</si>
  <si>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</si>
  <si>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</si>
  <si>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</si>
  <si>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</si>
  <si>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</si>
  <si>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</si>
  <si>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</si>
  <si>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</si>
  <si>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</si>
  <si>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</si>
  <si>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</si>
  <si>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</si>
  <si>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</si>
  <si>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</si>
  <si>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</si>
  <si>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</si>
  <si>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</si>
  <si>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</si>
  <si>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</si>
  <si>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</si>
  <si>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</si>
  <si>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</si>
  <si>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</si>
  <si>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</si>
  <si>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</si>
  <si>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</si>
  <si>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</si>
  <si>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</si>
  <si>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</si>
  <si>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</si>
  <si>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</si>
  <si>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</si>
  <si>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</si>
  <si>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</si>
  <si>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</si>
  <si>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</si>
  <si>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</si>
  <si>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</si>
  <si>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</si>
  <si>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</si>
  <si>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</si>
  <si>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</si>
  <si>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</si>
  <si>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</si>
  <si>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</si>
  <si>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</si>
  <si>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</si>
  <si>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</si>
  <si>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</si>
  <si>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</si>
  <si>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</si>
  <si>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</si>
  <si>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</si>
  <si>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</si>
  <si>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</si>
  <si>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</si>
  <si>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</si>
  <si>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</si>
  <si>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</si>
  <si>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</si>
  <si>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</si>
  <si>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</si>
  <si>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</si>
  <si>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</si>
  <si>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</si>
  <si>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</si>
  <si>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</si>
  <si>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</si>
  <si>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</si>
  <si>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</si>
  <si>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</si>
  <si>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</si>
  <si>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</si>
  <si>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</si>
  <si>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</si>
  <si>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</si>
  <si>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</si>
  <si>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</si>
  <si>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</si>
  <si>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</si>
  <si>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</si>
  <si>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</si>
  <si>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</si>
  <si>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</si>
  <si>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</si>
  <si>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</si>
  <si>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</si>
  <si>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</si>
  <si>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</si>
  <si>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</si>
  <si>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</si>
  <si>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</si>
  <si>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</si>
  <si>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</si>
  <si>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</si>
  <si>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</si>
  <si>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</si>
  <si>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</si>
  <si>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</si>
  <si>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</si>
  <si>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</si>
  <si>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</si>
  <si>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</si>
  <si>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</si>
  <si>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</si>
  <si>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</si>
  <si>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</si>
  <si>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</si>
  <si>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</si>
  <si>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</si>
  <si>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</si>
  <si>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</si>
  <si>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</si>
  <si>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</si>
  <si>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</si>
  <si>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</si>
  <si>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</si>
  <si>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</si>
  <si>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</si>
  <si>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</si>
  <si>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</si>
  <si>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</si>
  <si>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</si>
  <si>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</si>
  <si>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</si>
  <si>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</si>
  <si>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</si>
  <si>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</si>
  <si>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</si>
  <si>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</si>
  <si>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</si>
  <si>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</si>
  <si>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</si>
  <si>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</si>
  <si>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</si>
  <si>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</si>
  <si>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</si>
  <si>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</si>
  <si>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</si>
  <si>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</si>
  <si>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</si>
  <si>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</si>
  <si>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</si>
  <si>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</si>
  <si>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</si>
  <si>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</si>
  <si>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</si>
  <si>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</si>
  <si>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</si>
  <si>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</si>
  <si>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</si>
  <si>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</si>
  <si>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</si>
  <si>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</si>
  <si>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</si>
  <si>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</si>
  <si>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</si>
  <si>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</si>
  <si>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</si>
  <si>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</si>
  <si>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</si>
  <si>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</si>
  <si>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</si>
  <si>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</si>
  <si>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</si>
  <si>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</si>
  <si>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</si>
  <si>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</si>
  <si>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</si>
  <si>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</si>
  <si>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</si>
  <si>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</si>
  <si>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</si>
  <si>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</si>
  <si>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</si>
  <si>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</si>
  <si>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</si>
  <si>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</si>
  <si>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</si>
  <si>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</si>
  <si>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</si>
  <si>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</si>
  <si>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</si>
  <si>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</si>
  <si>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</si>
  <si>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</si>
  <si>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</si>
  <si>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</si>
  <si>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</si>
  <si>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</si>
  <si>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</si>
  <si>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</si>
  <si>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</si>
  <si>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</si>
  <si>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</si>
  <si>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</si>
  <si>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</si>
  <si>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</si>
  <si>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</si>
  <si>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</si>
  <si>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</si>
  <si>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</si>
  <si>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</si>
  <si>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</si>
  <si>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</si>
  <si>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</si>
  <si>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</si>
  <si>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</si>
  <si>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</si>
  <si>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</si>
  <si>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</si>
  <si>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</si>
  <si>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</si>
  <si>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</si>
  <si>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</si>
  <si>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</si>
  <si>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</si>
  <si>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</si>
  <si>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</si>
  <si>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</si>
  <si>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</si>
  <si>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</si>
  <si>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</si>
  <si>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</si>
  <si>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</si>
  <si>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</si>
  <si>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</si>
  <si>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</si>
  <si>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</si>
  <si>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</si>
  <si>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</si>
  <si>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</si>
  <si>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</si>
  <si>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</si>
  <si>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</si>
  <si>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</si>
  <si>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</si>
  <si>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</si>
  <si>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</si>
  <si>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</si>
  <si>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</si>
  <si>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</si>
  <si>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</si>
  <si>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</si>
  <si>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</si>
  <si>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</si>
  <si>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</si>
  <si>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</si>
  <si>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</si>
  <si>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</si>
  <si>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</si>
  <si>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</si>
  <si>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</si>
  <si>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</si>
  <si>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</si>
  <si>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</si>
  <si>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</si>
  <si>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</si>
  <si>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</si>
  <si>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</si>
  <si>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</si>
  <si>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</si>
  <si>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</si>
  <si>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</si>
  <si>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</si>
  <si>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</si>
  <si>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</si>
  <si>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</si>
  <si>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</si>
  <si>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</si>
  <si>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</si>
  <si>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</si>
  <si>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</si>
  <si>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</si>
  <si>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</si>
  <si>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</si>
  <si>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</si>
  <si>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</si>
  <si>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</si>
  <si>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</si>
  <si>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</si>
  <si>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</si>
  <si>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</si>
  <si>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</si>
  <si>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</si>
  <si>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</si>
  <si>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</si>
  <si>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</si>
  <si>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</si>
  <si>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</si>
  <si>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</si>
  <si>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</si>
  <si>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</si>
  <si>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</si>
  <si>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</si>
  <si>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</si>
  <si>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</si>
  <si>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</si>
  <si>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</si>
  <si>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</si>
  <si>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</si>
  <si>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</si>
  <si>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</si>
  <si>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</si>
  <si>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</si>
  <si>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</si>
  <si>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</si>
  <si>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</si>
  <si>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</si>
  <si>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</si>
  <si>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</si>
  <si>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</si>
  <si>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</si>
  <si>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</si>
  <si>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</si>
  <si>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</si>
  <si>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</si>
  <si>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</si>
  <si>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</si>
  <si>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</si>
  <si>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</si>
  <si>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</si>
  <si>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</si>
  <si>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</si>
  <si>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</si>
  <si>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</si>
  <si>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</si>
  <si>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</si>
  <si>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</si>
  <si>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</si>
  <si>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</si>
  <si>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</si>
  <si>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</si>
  <si>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</si>
  <si>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</si>
  <si>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</si>
  <si>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</si>
  <si>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</si>
  <si>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</si>
  <si>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</si>
  <si>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</si>
  <si>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</si>
  <si>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</si>
  <si>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</si>
  <si>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</si>
  <si>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</si>
  <si>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</si>
  <si>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</si>
  <si>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</si>
  <si>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</si>
  <si>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</si>
  <si>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</si>
  <si>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</si>
  <si>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</si>
  <si>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</si>
  <si>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</si>
  <si>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</si>
  <si>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</si>
  <si>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</si>
  <si>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</si>
  <si>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</si>
  <si>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</si>
  <si>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</si>
  <si>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</si>
  <si>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</si>
  <si>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</si>
  <si>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</si>
  <si>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</si>
  <si>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</si>
  <si>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</si>
  <si>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</si>
  <si>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</si>
  <si>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</si>
  <si>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</si>
  <si>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</si>
  <si>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</si>
  <si>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</si>
  <si>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</si>
  <si>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</si>
  <si>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</si>
  <si>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</si>
  <si>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</si>
  <si>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</si>
  <si>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</si>
  <si>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</si>
  <si>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</si>
  <si>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</si>
  <si>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</si>
  <si>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</si>
  <si>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</si>
  <si>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</si>
  <si>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</si>
  <si>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</si>
  <si>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</si>
  <si>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</si>
  <si>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</si>
  <si>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</si>
  <si>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</si>
  <si>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</si>
  <si>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</si>
  <si>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</si>
  <si>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</si>
  <si>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</si>
  <si>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</si>
  <si>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</si>
  <si>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</si>
  <si>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</si>
  <si>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</si>
  <si>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</si>
  <si>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</si>
  <si>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</si>
  <si>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</si>
  <si>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</si>
  <si>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</si>
  <si>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</si>
  <si>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</si>
  <si>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</si>
  <si>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</si>
  <si>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</si>
  <si>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</si>
  <si>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</si>
  <si>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</si>
  <si>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</si>
  <si>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</si>
  <si>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</si>
  <si>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</si>
  <si>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</si>
  <si>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</si>
  <si>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</si>
  <si>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</si>
  <si>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</si>
  <si>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</si>
  <si>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</si>
  <si>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</si>
  <si>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</si>
  <si>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</si>
  <si>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</si>
  <si>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</si>
  <si>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</si>
  <si>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</si>
  <si>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</si>
  <si>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</si>
  <si>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</si>
  <si>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</si>
  <si>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</si>
  <si>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</si>
  <si>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</si>
  <si>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</si>
  <si>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</si>
  <si>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</si>
  <si>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</si>
  <si>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</si>
  <si>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</si>
  <si>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</si>
  <si>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</si>
  <si>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</si>
  <si>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</si>
  <si>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</si>
  <si>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</si>
  <si>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</si>
  <si>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</si>
  <si>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</si>
  <si>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</si>
  <si>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</si>
  <si>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</si>
  <si>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</si>
  <si>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</si>
  <si>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</si>
  <si>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</si>
  <si>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</si>
  <si>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</si>
  <si>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</si>
  <si>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</si>
  <si>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</si>
  <si>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</si>
  <si>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</si>
  <si>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</si>
  <si>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</si>
  <si>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</si>
  <si>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</si>
  <si>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</si>
  <si>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</si>
  <si>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</si>
  <si>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</si>
  <si>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</si>
  <si>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</si>
  <si>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</si>
  <si>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</si>
  <si>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</si>
  <si>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</si>
  <si>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</si>
  <si>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</si>
  <si>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</si>
  <si>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</si>
  <si>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</si>
  <si>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</si>
  <si>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</si>
  <si>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</si>
  <si>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</si>
  <si>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</si>
  <si>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</si>
  <si>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</si>
  <si>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</si>
  <si>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</si>
  <si>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</si>
  <si>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</si>
  <si>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</si>
  <si>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</si>
  <si>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</si>
  <si>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</si>
  <si>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</si>
  <si>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</si>
  <si>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</si>
  <si>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</si>
  <si>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</si>
  <si>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</si>
  <si>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</si>
  <si>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</si>
  <si>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</si>
  <si>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</si>
  <si>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</si>
  <si>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</si>
  <si>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</si>
  <si>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</si>
  <si>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</si>
  <si>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</si>
  <si>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</si>
  <si>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</si>
  <si>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</si>
  <si>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</si>
  <si>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</si>
  <si>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</si>
  <si>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</si>
  <si>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</si>
  <si>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</si>
  <si>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</si>
  <si>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</si>
  <si>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</si>
  <si>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</si>
  <si>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</si>
  <si>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</si>
  <si>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</si>
  <si>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</si>
  <si>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</si>
  <si>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</si>
  <si>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</si>
  <si>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</si>
  <si>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</si>
  <si>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</si>
  <si>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</si>
  <si>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</si>
  <si>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</si>
  <si>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</si>
  <si>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</si>
  <si>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</si>
  <si>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</si>
  <si>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</si>
  <si>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</si>
  <si>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</si>
  <si>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</si>
  <si>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</si>
  <si>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</si>
  <si>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</si>
  <si>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</si>
  <si>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</si>
  <si>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</si>
  <si>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</si>
  <si>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</si>
  <si>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</si>
  <si>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</si>
  <si>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</si>
  <si>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</si>
  <si>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</si>
  <si>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</si>
  <si>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</si>
  <si>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</si>
  <si>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</si>
  <si>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</si>
  <si>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</si>
  <si>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</si>
  <si>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</si>
  <si>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</si>
  <si>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</si>
  <si>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</si>
  <si>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</si>
  <si>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</si>
  <si>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</si>
  <si>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</si>
  <si>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</si>
  <si>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</si>
  <si>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</si>
  <si>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</si>
  <si>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</si>
  <si>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</si>
  <si>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</si>
  <si>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</si>
  <si>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</si>
  <si>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</si>
  <si>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</si>
  <si>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</si>
  <si>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</si>
  <si>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</si>
  <si>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</si>
  <si>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</si>
  <si>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</si>
  <si>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</si>
  <si>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</si>
  <si>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</si>
  <si>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</si>
  <si>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</si>
  <si>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</si>
  <si>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</si>
  <si>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</si>
  <si>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</si>
  <si>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</si>
  <si>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</si>
  <si>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</si>
  <si>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</si>
  <si>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</si>
  <si>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</si>
  <si>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</si>
  <si>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</si>
  <si>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</si>
  <si>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</si>
  <si>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</si>
  <si>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</si>
  <si>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</si>
  <si>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</si>
  <si>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</si>
  <si>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</si>
  <si>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</si>
  <si>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</si>
  <si>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</si>
  <si>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</si>
  <si>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</si>
  <si>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</si>
  <si>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</si>
  <si>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</si>
  <si>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</si>
  <si>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</si>
  <si>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</si>
  <si>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</si>
  <si>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</si>
  <si>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</si>
  <si>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</si>
  <si>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</si>
  <si>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</si>
  <si>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</si>
  <si>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</si>
  <si>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</si>
  <si>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</si>
  <si>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</si>
  <si>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</si>
  <si>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</si>
  <si>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</si>
  <si>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</si>
  <si>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</si>
  <si>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</si>
  <si>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</si>
  <si>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</si>
  <si>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</si>
  <si>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</si>
  <si>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</si>
  <si>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</si>
  <si>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</si>
  <si>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</si>
  <si>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</si>
  <si>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</si>
  <si>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</si>
  <si>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</si>
  <si>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</si>
  <si>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</si>
  <si>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</si>
  <si>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</si>
  <si>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</si>
  <si>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</si>
  <si>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</si>
  <si>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</si>
  <si>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</si>
  <si>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</si>
  <si>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</si>
  <si>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</si>
  <si>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</si>
  <si>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</si>
  <si>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</si>
  <si>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</si>
  <si>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</si>
  <si>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</si>
  <si>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</si>
  <si>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</si>
  <si>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</si>
  <si>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</si>
  <si>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</si>
  <si>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</si>
  <si>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</si>
  <si>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</si>
  <si>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</si>
  <si>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</si>
  <si>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</si>
  <si>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</si>
  <si>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</si>
  <si>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</si>
  <si>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</si>
  <si>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</si>
  <si>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</si>
  <si>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</si>
  <si>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</si>
  <si>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</si>
  <si>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</si>
  <si>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</si>
  <si>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</si>
  <si>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</si>
  <si>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</si>
  <si>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</si>
  <si>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</si>
  <si>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</si>
  <si>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</si>
  <si>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</si>
  <si>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</si>
  <si>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</si>
  <si>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</si>
  <si>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</si>
  <si>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</si>
  <si>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</si>
  <si>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</si>
  <si>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</si>
  <si>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</si>
  <si>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</si>
  <si>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</si>
  <si>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</si>
  <si>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</si>
  <si>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</si>
  <si>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</si>
  <si>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</si>
  <si>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</si>
  <si>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</si>
  <si>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</si>
  <si>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</si>
  <si>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</si>
  <si>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</si>
  <si>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</si>
  <si>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</si>
  <si>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</si>
  <si>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</si>
  <si>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</si>
  <si>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</si>
  <si>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</si>
  <si>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</si>
  <si>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</si>
  <si>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</si>
  <si>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</si>
  <si>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</si>
  <si>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</si>
  <si>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</si>
  <si>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</si>
  <si>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</si>
  <si>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</si>
  <si>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</si>
  <si>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</si>
  <si>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</si>
  <si>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</si>
  <si>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</si>
  <si>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</si>
  <si>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</si>
  <si>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</si>
  <si>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</si>
  <si>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</si>
  <si>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</si>
  <si>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</si>
  <si>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</si>
  <si>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</si>
  <si>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</si>
  <si>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</si>
  <si>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</si>
  <si>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</si>
  <si>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</si>
  <si>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</si>
  <si>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</si>
  <si>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</si>
  <si>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</si>
  <si>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</si>
  <si>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</si>
  <si>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</si>
  <si>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</si>
  <si>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</si>
  <si>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</si>
  <si>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</si>
  <si>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</si>
  <si>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</si>
  <si>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</si>
  <si>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</si>
  <si>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</si>
  <si>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</si>
  <si>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</si>
  <si>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</si>
  <si>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</si>
  <si>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</si>
  <si>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</si>
  <si>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</si>
  <si>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</si>
  <si>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</si>
  <si>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</si>
  <si>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</si>
  <si>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</si>
  <si>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</si>
  <si>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</si>
  <si>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</si>
  <si>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</si>
  <si>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</si>
  <si>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</si>
  <si>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</si>
  <si>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</si>
  <si>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</si>
  <si>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</si>
  <si>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</si>
  <si>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</si>
  <si>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</si>
  <si>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</si>
  <si>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</si>
  <si>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</si>
  <si>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</si>
  <si>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</si>
  <si>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</si>
  <si>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</si>
  <si>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</si>
  <si>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</si>
  <si>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</si>
  <si>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</si>
  <si>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</si>
  <si>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</si>
  <si>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</si>
  <si>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</si>
  <si>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</si>
  <si>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</si>
  <si>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</si>
  <si>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</si>
  <si>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</si>
  <si>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</si>
  <si>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</si>
  <si>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</si>
  <si>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</si>
  <si>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</si>
  <si>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</si>
  <si>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</si>
  <si>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</si>
  <si>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</si>
  <si>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</si>
  <si>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</si>
  <si>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</si>
  <si>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</si>
  <si>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</si>
  <si>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</si>
  <si>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</si>
  <si>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</si>
  <si>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</si>
  <si>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</si>
  <si>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</si>
  <si>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</si>
  <si>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</si>
  <si>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</si>
  <si>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</si>
  <si>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</si>
  <si>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</si>
  <si>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</si>
  <si>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</si>
  <si>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</si>
  <si>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</si>
  <si>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</si>
  <si>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</si>
  <si>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</si>
  <si>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</si>
  <si>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</si>
  <si>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</si>
  <si>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</si>
  <si>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</si>
  <si>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</si>
  <si>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</si>
  <si>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</si>
  <si>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</si>
  <si>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</si>
  <si>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</si>
  <si>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</si>
  <si>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</si>
  <si>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</si>
  <si>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</si>
  <si>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</si>
  <si>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</si>
  <si>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</si>
  <si>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</si>
  <si>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</si>
  <si>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</si>
  <si>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</si>
  <si>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</si>
  <si>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</si>
  <si>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</si>
  <si>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</si>
  <si>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</si>
  <si>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</si>
  <si>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</si>
  <si>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</si>
  <si>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</si>
  <si>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</si>
  <si>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</si>
  <si>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</si>
  <si>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</si>
  <si>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</si>
  <si>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</si>
  <si>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</si>
  <si>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</si>
  <si>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</si>
  <si>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</si>
  <si>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</si>
  <si>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</si>
  <si>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</si>
  <si>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</si>
  <si>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</si>
  <si>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</si>
  <si>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</si>
  <si>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</si>
  <si>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</si>
  <si>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</si>
  <si>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</si>
  <si>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</si>
  <si>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</si>
  <si>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</si>
  <si>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</si>
  <si>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</si>
  <si>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</si>
  <si>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</si>
  <si>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</si>
  <si>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</si>
  <si>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</si>
  <si>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</si>
  <si>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</si>
  <si>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</si>
  <si>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</si>
  <si>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</si>
  <si>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</si>
  <si>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</si>
  <si>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</si>
  <si>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</si>
  <si>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</si>
  <si>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</si>
  <si>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</si>
  <si>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</si>
  <si>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</si>
  <si>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</si>
  <si>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</si>
  <si>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</si>
  <si>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</si>
  <si>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</si>
  <si>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</si>
  <si>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</si>
  <si>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</si>
  <si>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</si>
  <si>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</si>
  <si>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</si>
  <si>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</si>
  <si>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</si>
  <si>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</si>
  <si>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</si>
  <si>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</si>
  <si>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</si>
  <si>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</si>
  <si>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</si>
  <si>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</si>
  <si>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</si>
  <si>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</si>
  <si>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</si>
  <si>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</si>
  <si>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</si>
  <si>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</si>
  <si>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</si>
  <si>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</si>
  <si>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</si>
  <si>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</si>
  <si>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</si>
  <si>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</si>
  <si>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</si>
  <si>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</si>
  <si>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</si>
  <si>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</si>
  <si>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</si>
  <si>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</si>
  <si>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</si>
  <si>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</si>
  <si>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</si>
  <si>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</si>
  <si>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</si>
  <si>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</si>
  <si>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</si>
  <si>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</si>
  <si>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</si>
  <si>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</si>
  <si>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</si>
  <si>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</si>
  <si>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</si>
  <si>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</si>
  <si>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</si>
  <si>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</si>
  <si>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</si>
  <si>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</si>
  <si>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</si>
  <si>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</si>
  <si>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</si>
  <si>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</si>
  <si>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</si>
  <si>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</si>
  <si>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</si>
  <si>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</si>
  <si>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</si>
  <si>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</si>
  <si>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</si>
  <si>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</si>
  <si>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</si>
  <si>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</si>
  <si>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</si>
  <si>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</si>
  <si>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</si>
  <si>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</si>
  <si>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</si>
  <si>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</si>
  <si>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</si>
  <si>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</si>
  <si>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</si>
  <si>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</si>
  <si>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</si>
  <si>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</si>
  <si>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</si>
  <si>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</si>
  <si>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</si>
  <si>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</si>
  <si>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</si>
  <si>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</si>
  <si>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</si>
  <si>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</si>
  <si>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</si>
  <si>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</si>
  <si>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</si>
  <si>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</si>
  <si>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</si>
  <si>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</si>
  <si>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</si>
  <si>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</si>
  <si>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</si>
  <si>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</si>
  <si>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</si>
  <si>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</si>
  <si>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</si>
  <si>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</si>
  <si>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</si>
  <si>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</si>
  <si>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</si>
  <si>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</si>
  <si>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</si>
  <si>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</si>
  <si>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</si>
  <si>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</si>
  <si>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</si>
  <si>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</si>
  <si>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</si>
  <si>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</si>
  <si>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</si>
  <si>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</si>
  <si>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</si>
  <si>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</si>
  <si>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</si>
  <si>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</si>
  <si>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</si>
  <si>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</si>
  <si>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</si>
  <si>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</si>
  <si>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</si>
  <si>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</si>
  <si>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</si>
  <si>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</si>
  <si>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</si>
  <si>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</si>
  <si>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</si>
  <si>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</si>
  <si>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</si>
  <si>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</si>
  <si>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</si>
  <si>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</si>
  <si>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</si>
  <si>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</si>
  <si>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</si>
  <si>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</si>
  <si>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</si>
  <si>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</si>
  <si>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</si>
  <si>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</si>
  <si>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</si>
  <si>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</si>
  <si>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</si>
  <si>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</si>
  <si>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</si>
  <si>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</si>
  <si>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</si>
  <si>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</si>
  <si>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</si>
  <si>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</si>
  <si>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</si>
  <si>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</si>
  <si>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</si>
  <si>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</si>
  <si>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</si>
  <si>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</si>
  <si>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</si>
  <si>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</si>
  <si>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</si>
  <si>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</si>
  <si>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</si>
  <si>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</si>
  <si>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</si>
  <si>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</si>
  <si>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</si>
  <si>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</si>
  <si>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</si>
  <si>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</si>
  <si>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</si>
  <si>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</si>
  <si>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</si>
  <si>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</si>
  <si>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</si>
  <si>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</si>
  <si>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</si>
  <si>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</si>
  <si>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</si>
  <si>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</si>
  <si>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</si>
  <si>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</si>
  <si>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</si>
  <si>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</si>
  <si>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</si>
  <si>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</si>
  <si>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</si>
  <si>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</si>
  <si>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</si>
  <si>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</si>
  <si>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</si>
  <si>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</si>
  <si>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</si>
  <si>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</si>
  <si>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</si>
  <si>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</si>
  <si>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</si>
  <si>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</si>
  <si>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</si>
  <si>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</si>
  <si>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</si>
  <si>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</si>
  <si>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</si>
  <si>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</si>
  <si>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</si>
  <si>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</si>
  <si>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</si>
  <si>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</si>
  <si>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</si>
  <si>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</si>
  <si>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</si>
  <si>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</si>
  <si>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</si>
  <si>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</si>
  <si>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</si>
  <si>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</si>
  <si>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</si>
  <si>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</si>
  <si>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</si>
  <si>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</si>
  <si>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</si>
  <si>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</si>
  <si>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</si>
  <si>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</si>
  <si>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</si>
  <si>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</si>
  <si>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</si>
  <si>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</si>
  <si>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</si>
  <si>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</si>
  <si>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</si>
  <si>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</si>
  <si>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</si>
  <si>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</si>
  <si>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</si>
  <si>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</si>
  <si>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</si>
  <si>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</si>
  <si>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</si>
  <si>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</si>
  <si>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</si>
  <si>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</si>
  <si>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</si>
  <si>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</si>
  <si>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</si>
  <si>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</si>
  <si>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</si>
  <si>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</si>
  <si>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</si>
  <si>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</si>
  <si>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</si>
  <si>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</si>
  <si>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</si>
  <si>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</si>
  <si>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</si>
  <si>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</si>
  <si>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</si>
  <si>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</si>
  <si>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</si>
  <si>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</si>
  <si>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</si>
  <si>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</si>
  <si>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</si>
  <si>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</si>
  <si>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</si>
  <si>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</si>
  <si>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</si>
  <si>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</si>
  <si>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</si>
  <si>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</si>
  <si>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</si>
  <si>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</si>
  <si>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</si>
  <si>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</si>
  <si>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</si>
  <si>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</si>
  <si>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</si>
  <si>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</si>
  <si>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</si>
  <si>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</si>
  <si>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</si>
  <si>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</si>
  <si>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</si>
  <si>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</si>
  <si>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</si>
  <si>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</si>
  <si>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</si>
  <si>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</si>
  <si>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</si>
  <si>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</si>
  <si>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</si>
  <si>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</si>
  <si>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</si>
  <si>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</si>
  <si>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</si>
  <si>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</si>
  <si>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</si>
  <si>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</si>
  <si>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</si>
  <si>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</si>
  <si>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</si>
  <si>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</si>
  <si>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</si>
  <si>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</si>
  <si>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</si>
  <si>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</si>
  <si>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</si>
  <si>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</si>
  <si>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</si>
  <si>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</si>
  <si>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</si>
  <si>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</si>
  <si>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</si>
  <si>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</si>
  <si>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</si>
  <si>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</si>
  <si>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</si>
  <si>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</si>
  <si>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</si>
  <si>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</si>
  <si>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</si>
  <si>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</si>
  <si>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</si>
  <si>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</si>
  <si>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</si>
  <si>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</si>
  <si>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</si>
  <si>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</si>
  <si>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</si>
  <si>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</si>
  <si>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</si>
  <si>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</si>
  <si>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</si>
  <si>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</si>
  <si>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</si>
  <si>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</si>
  <si>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</si>
  <si>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</si>
  <si>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</si>
  <si>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</si>
  <si>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</si>
  <si>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</si>
  <si>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</si>
  <si>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</si>
  <si>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</si>
  <si>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</si>
  <si>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</si>
  <si>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</si>
  <si>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</si>
  <si>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</si>
  <si>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</si>
  <si>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</si>
  <si>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</si>
  <si>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</si>
  <si>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</si>
  <si>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</si>
  <si>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</si>
  <si>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</si>
  <si>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</si>
  <si>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</si>
  <si>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</si>
  <si>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</si>
  <si>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</si>
  <si>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</si>
  <si>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</si>
  <si>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</si>
  <si>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</si>
  <si>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</si>
  <si>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</si>
  <si>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</si>
  <si>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</si>
  <si>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</si>
  <si>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</si>
  <si>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</si>
  <si>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</si>
  <si>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</si>
  <si>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</si>
  <si>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</si>
  <si>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</si>
  <si>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</si>
  <si>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</si>
  <si>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</si>
  <si>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</si>
  <si>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</si>
  <si>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</si>
  <si>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</si>
  <si>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</si>
  <si>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</si>
  <si>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</si>
  <si>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</si>
  <si>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</si>
  <si>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</si>
  <si>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</si>
  <si>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</si>
  <si>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</si>
  <si>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</si>
  <si>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</si>
  <si>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</si>
  <si>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</si>
  <si>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</si>
  <si>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</si>
  <si>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</si>
  <si>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</si>
  <si>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</si>
  <si>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</si>
  <si>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</si>
  <si>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</si>
  <si>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</si>
  <si>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</si>
  <si>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</si>
  <si>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</si>
  <si>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</si>
  <si>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</si>
  <si>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</si>
  <si>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</si>
  <si>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</si>
  <si>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</si>
  <si>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</si>
  <si>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</si>
  <si>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</si>
  <si>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</si>
  <si>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</si>
  <si>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</si>
  <si>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</si>
  <si>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</si>
  <si>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</si>
  <si>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</si>
  <si>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</si>
  <si>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</si>
  <si>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</si>
  <si>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</si>
  <si>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</si>
  <si>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</si>
  <si>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</si>
  <si>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</si>
  <si>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</si>
  <si>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</si>
  <si>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</si>
  <si>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</si>
  <si>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</si>
  <si>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</si>
  <si>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</si>
  <si>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</si>
  <si>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</si>
  <si>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</si>
  <si>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</si>
  <si>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</si>
  <si>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</si>
  <si>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</si>
  <si>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</si>
  <si>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</si>
  <si>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</si>
  <si>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</si>
  <si>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</si>
  <si>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</si>
  <si>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</si>
  <si>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</si>
  <si>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</si>
  <si>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</si>
  <si>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</si>
  <si>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</si>
  <si>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</si>
  <si>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</si>
  <si>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</si>
  <si>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</si>
  <si>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</si>
  <si>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</si>
  <si>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</si>
  <si>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</si>
  <si>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</si>
  <si>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</si>
  <si>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</si>
  <si>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</si>
  <si>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</si>
  <si>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</si>
  <si>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</si>
  <si>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</si>
  <si>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</si>
  <si>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</si>
  <si>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</si>
  <si>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</si>
  <si>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</si>
  <si>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</si>
  <si>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</si>
  <si>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</si>
  <si>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</si>
  <si>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</si>
  <si>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</si>
  <si>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</si>
  <si>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</si>
  <si>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</si>
  <si>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</si>
  <si>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</si>
  <si>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</si>
  <si>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</si>
  <si>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</si>
  <si>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</si>
  <si>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</si>
  <si>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</si>
  <si>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</si>
  <si>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</si>
  <si>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</si>
  <si>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</si>
  <si>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</si>
  <si>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</si>
  <si>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</si>
  <si>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</si>
  <si>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</si>
  <si>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</si>
  <si>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</si>
  <si>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</si>
  <si>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</si>
  <si>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</si>
  <si>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</si>
  <si>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</si>
  <si>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</si>
  <si>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</si>
  <si>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</si>
  <si>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</si>
  <si>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</si>
  <si>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</si>
  <si>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</si>
  <si>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</si>
  <si>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</si>
  <si>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</si>
  <si>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</si>
  <si>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</si>
  <si>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</si>
  <si>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</si>
  <si>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</si>
  <si>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</si>
  <si>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</si>
  <si>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</si>
  <si>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</si>
  <si>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</si>
  <si>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</si>
  <si>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</si>
  <si>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</si>
  <si>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</si>
  <si>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</si>
  <si>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</si>
  <si>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</si>
  <si>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</si>
  <si>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</si>
  <si>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</si>
  <si>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</si>
  <si>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</si>
  <si>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</si>
  <si>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</si>
  <si>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</si>
  <si>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</si>
  <si>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</si>
  <si>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</si>
  <si>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</si>
  <si>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</si>
  <si>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</si>
  <si>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</si>
  <si>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</si>
  <si>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</si>
  <si>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</si>
  <si>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</si>
  <si>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</si>
  <si>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</si>
  <si>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</si>
  <si>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</si>
  <si>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</si>
  <si>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</si>
  <si>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</si>
  <si>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</si>
  <si>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</si>
  <si>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</si>
  <si>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</si>
  <si>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</si>
  <si>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</si>
  <si>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</si>
  <si>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</si>
  <si>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</si>
  <si>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</si>
  <si>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</si>
  <si>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</si>
  <si>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</si>
  <si>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</si>
  <si>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</si>
  <si>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</si>
  <si>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</si>
  <si>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</si>
  <si>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</si>
  <si>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</si>
  <si>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</si>
  <si>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</si>
  <si>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</si>
  <si>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</si>
  <si>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</si>
  <si>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</si>
  <si>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</si>
  <si>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</si>
  <si>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</si>
  <si>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</si>
  <si>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</si>
  <si>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</si>
  <si>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</si>
  <si>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</si>
  <si>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</si>
  <si>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</si>
  <si>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</si>
  <si>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</si>
  <si>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</si>
  <si>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</si>
  <si>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</si>
  <si>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</si>
  <si>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</si>
  <si>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</si>
  <si>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</si>
  <si>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</si>
  <si>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</si>
  <si>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</si>
  <si>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</si>
  <si>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</si>
  <si>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</si>
  <si>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</si>
  <si>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</si>
  <si>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</si>
  <si>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</si>
  <si>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</si>
  <si>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</si>
  <si>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</si>
  <si>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</si>
  <si>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</si>
  <si>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</si>
  <si>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</si>
  <si>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</si>
  <si>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</si>
  <si>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</si>
  <si>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</si>
  <si>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</si>
  <si>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</si>
  <si>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</si>
  <si>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</si>
  <si>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</si>
  <si>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</si>
  <si>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</si>
  <si>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</si>
  <si>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</si>
  <si>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</si>
  <si>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</si>
  <si>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</si>
  <si>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</si>
  <si>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</si>
  <si>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</si>
  <si>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</si>
  <si>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</si>
  <si>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</si>
  <si>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</si>
  <si>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</si>
  <si>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</si>
  <si>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</si>
  <si>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</si>
  <si>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</si>
  <si>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</si>
  <si>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</si>
  <si>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</si>
  <si>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</si>
  <si>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</si>
  <si>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</si>
  <si>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</si>
  <si>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</si>
  <si>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</si>
  <si>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</si>
  <si>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</si>
  <si>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</si>
  <si>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</si>
  <si>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</si>
  <si>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</si>
  <si>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</si>
  <si>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</si>
  <si>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</si>
  <si>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</si>
  <si>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</si>
  <si>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</si>
  <si>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</si>
  <si>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</si>
  <si>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</si>
  <si>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</si>
  <si>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</si>
  <si>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</si>
  <si>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</si>
  <si>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</si>
  <si>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</si>
  <si>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</si>
  <si>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</si>
  <si>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</si>
  <si>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</si>
  <si>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</si>
  <si>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</si>
  <si>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</si>
  <si>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</si>
  <si>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</si>
  <si>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</si>
  <si>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</si>
  <si>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</si>
  <si>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</si>
  <si>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</si>
  <si>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</si>
  <si>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</si>
  <si>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</si>
  <si>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</si>
  <si>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</si>
  <si>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</si>
  <si>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</si>
  <si>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</si>
  <si>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</si>
  <si>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</si>
  <si>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</si>
  <si>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</si>
  <si>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</si>
  <si>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</si>
  <si>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</si>
  <si>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</si>
  <si>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</si>
  <si>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</si>
  <si>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</si>
  <si>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</si>
  <si>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</si>
  <si>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</si>
  <si>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</si>
  <si>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</si>
  <si>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</si>
  <si>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</si>
  <si>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</si>
  <si>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</si>
  <si>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</si>
  <si>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</si>
  <si>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</si>
  <si>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</si>
  <si>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</si>
  <si>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</si>
  <si>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</si>
  <si>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</si>
  <si>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</si>
  <si>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</si>
  <si>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</si>
  <si>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</si>
  <si>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</si>
  <si>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</si>
  <si>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</si>
  <si>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</si>
  <si>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</si>
  <si>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</si>
  <si>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</si>
  <si>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</si>
  <si>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</si>
  <si>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</si>
  <si>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</si>
  <si>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</si>
  <si>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</si>
  <si>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</si>
  <si>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</si>
  <si>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</si>
  <si>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</si>
  <si>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</si>
  <si>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</si>
  <si>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</si>
  <si>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</si>
  <si>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</si>
  <si>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</si>
  <si>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</si>
  <si>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</si>
  <si>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</si>
  <si>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</si>
  <si>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</si>
  <si>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</si>
  <si>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</si>
  <si>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</si>
  <si>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</si>
  <si>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</si>
  <si>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</si>
  <si>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</si>
  <si>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</si>
  <si>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</si>
  <si>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</si>
  <si>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</si>
  <si>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</si>
  <si>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</si>
  <si>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</si>
  <si>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</si>
  <si>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</si>
  <si>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</si>
  <si>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</si>
  <si>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</si>
  <si>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</si>
  <si>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</si>
  <si>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</si>
  <si>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</si>
  <si>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</si>
  <si>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</si>
  <si>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</si>
  <si>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</si>
  <si>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</si>
  <si>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</si>
  <si>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</si>
  <si>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</si>
  <si>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</si>
  <si>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</si>
  <si>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</si>
  <si>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</si>
  <si>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</si>
  <si>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</si>
  <si>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</si>
  <si>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</si>
  <si>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</si>
  <si>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</si>
  <si>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</si>
  <si>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</si>
  <si>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</si>
  <si>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</si>
  <si>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</si>
  <si>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</si>
  <si>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</si>
  <si>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</si>
  <si>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</si>
  <si>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</si>
  <si>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</si>
  <si>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</si>
  <si>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</si>
  <si>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</si>
  <si>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</si>
  <si>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</si>
  <si>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</si>
  <si>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</si>
  <si>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</si>
  <si>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</si>
  <si>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</si>
  <si>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</si>
  <si>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</si>
  <si>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</si>
  <si>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</si>
  <si>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</si>
  <si>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</si>
  <si>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</si>
  <si>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</si>
  <si>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</si>
  <si>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</si>
  <si>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</si>
  <si>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</si>
  <si>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</si>
  <si>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</si>
  <si>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</si>
  <si>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</si>
  <si>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</si>
  <si>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</si>
  <si>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</si>
  <si>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</si>
  <si>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</si>
  <si>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</si>
  <si>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</si>
  <si>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</si>
  <si>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</si>
  <si>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</si>
  <si>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</si>
  <si>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</si>
  <si>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</si>
  <si>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</si>
  <si>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</si>
  <si>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</si>
  <si>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</si>
  <si>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</si>
  <si>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</si>
  <si>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</si>
  <si>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</si>
  <si>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</si>
  <si>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</si>
  <si>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</si>
  <si>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</si>
  <si>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</si>
  <si>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</si>
  <si>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</si>
  <si>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</si>
  <si>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</si>
  <si>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</si>
  <si>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</si>
  <si>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</si>
  <si>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</si>
  <si>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</si>
  <si>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</si>
  <si>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</si>
  <si>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</si>
  <si>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</si>
  <si>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</si>
  <si>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</si>
  <si>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</si>
  <si>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</si>
  <si>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</si>
  <si>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</si>
  <si>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</si>
  <si>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</si>
  <si>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</si>
  <si>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</si>
  <si>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</si>
  <si>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</si>
  <si>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</si>
  <si>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</si>
  <si>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</si>
  <si>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</si>
  <si>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</si>
  <si>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</si>
  <si>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</si>
  <si>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</si>
  <si>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</si>
  <si>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</si>
  <si>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</si>
  <si>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</si>
  <si>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</si>
  <si>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</si>
  <si>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</si>
  <si>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</si>
  <si>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</si>
  <si>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</si>
  <si>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</si>
  <si>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</si>
  <si>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</si>
  <si>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</si>
  <si>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</si>
  <si>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</si>
  <si>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</si>
  <si>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</si>
  <si>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</si>
  <si>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</si>
  <si>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</si>
  <si>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</si>
  <si>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</si>
  <si>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</si>
  <si>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</si>
  <si>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</si>
  <si>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</si>
  <si>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</si>
  <si>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</si>
  <si>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</si>
  <si>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</si>
  <si>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</si>
  <si>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</si>
  <si>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</si>
  <si>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</si>
  <si>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</si>
  <si>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</si>
  <si>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</si>
  <si>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</si>
  <si>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</si>
  <si>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</si>
  <si>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</si>
  <si>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</si>
  <si>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</si>
  <si>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</si>
  <si>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</si>
  <si>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</si>
  <si>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</si>
  <si>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</si>
  <si>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</si>
  <si>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</si>
  <si>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</si>
  <si>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</si>
  <si>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</si>
  <si>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</si>
  <si>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</si>
  <si>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</si>
  <si>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</si>
  <si>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</si>
  <si>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</si>
  <si>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</si>
  <si>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</si>
  <si>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</si>
  <si>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</si>
  <si>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</si>
  <si>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</si>
  <si>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</si>
  <si>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</si>
  <si>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</si>
  <si>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</si>
  <si>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</si>
  <si>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</si>
  <si>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</si>
  <si>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</si>
  <si>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</si>
  <si>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</si>
  <si>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</si>
  <si>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</si>
  <si>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</si>
  <si>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</si>
  <si>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</si>
  <si>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</si>
  <si>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</si>
  <si>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</si>
  <si>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</si>
  <si>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</si>
  <si>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</si>
  <si>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</si>
  <si>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</si>
  <si>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</si>
  <si>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</si>
  <si>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</si>
  <si>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</si>
  <si>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</si>
  <si>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</si>
  <si>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</si>
  <si>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</si>
  <si>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</si>
  <si>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</si>
  <si>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</si>
  <si>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</si>
  <si>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</si>
  <si>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</si>
  <si>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</si>
  <si>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</si>
  <si>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</si>
  <si>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</si>
  <si>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</si>
  <si>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</si>
  <si>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</si>
  <si>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</si>
  <si>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</si>
  <si>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</si>
  <si>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</si>
  <si>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</si>
  <si>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</si>
  <si>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</si>
  <si>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</si>
  <si>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</si>
  <si>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</si>
  <si>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</si>
  <si>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</si>
  <si>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</si>
  <si>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</si>
  <si>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</si>
  <si>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</si>
  <si>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</si>
  <si>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</si>
  <si>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</si>
  <si>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</si>
  <si>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</si>
  <si>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</si>
  <si>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</si>
  <si>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</si>
  <si>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</si>
  <si>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</si>
  <si>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</si>
  <si>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</si>
  <si>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</si>
  <si>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</si>
  <si>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</si>
  <si>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</si>
  <si>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</si>
  <si>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</si>
  <si>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</si>
  <si>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</si>
  <si>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</si>
  <si>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</si>
  <si>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</si>
  <si>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</si>
  <si>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</si>
  <si>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</si>
  <si>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</si>
  <si>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</si>
  <si>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</si>
  <si>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</si>
  <si>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</si>
  <si>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</si>
  <si>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</si>
  <si>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</si>
  <si>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</si>
  <si>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</si>
  <si>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</si>
  <si>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</si>
  <si>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</si>
  <si>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</si>
  <si>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</si>
  <si>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</si>
  <si>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</si>
  <si>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</si>
  <si>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</si>
  <si>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</si>
  <si>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</si>
  <si>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</si>
  <si>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</si>
  <si>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</si>
  <si>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</si>
  <si>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</si>
  <si>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</si>
  <si>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</si>
  <si>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</si>
  <si>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</si>
  <si>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</si>
  <si>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</si>
  <si>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</si>
  <si>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</si>
  <si>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</si>
  <si>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</si>
  <si>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</si>
  <si>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</si>
  <si>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</si>
  <si>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</si>
  <si>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</si>
  <si>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</si>
  <si>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</si>
  <si>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</si>
  <si>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</si>
  <si>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</si>
  <si>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</si>
  <si>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</si>
  <si>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</si>
  <si>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</si>
  <si>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</si>
  <si>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</si>
  <si>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</si>
  <si>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</si>
  <si>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</si>
  <si>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</si>
  <si>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</si>
  <si>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</si>
  <si>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</si>
  <si>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</si>
  <si>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</si>
  <si>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</si>
  <si>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</si>
  <si>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</si>
  <si>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</si>
  <si>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</si>
  <si>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</si>
  <si>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</si>
  <si>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</si>
  <si>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</si>
  <si>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</si>
  <si>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</si>
  <si>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</si>
  <si>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</si>
  <si>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</si>
  <si>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</si>
  <si>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</si>
  <si>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</si>
  <si>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</si>
  <si>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</si>
  <si>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</si>
  <si>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</si>
  <si>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</si>
  <si>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</si>
  <si>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</si>
  <si>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</si>
  <si>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</si>
  <si>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</si>
  <si>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</si>
  <si>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</si>
  <si>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</si>
  <si>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</si>
  <si>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</si>
  <si>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</si>
  <si>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</si>
  <si>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</si>
  <si>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</si>
  <si>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</si>
  <si>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</si>
  <si>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</si>
  <si>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</si>
  <si>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</si>
  <si>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</si>
  <si>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</si>
  <si>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</si>
  <si>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</si>
  <si>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</si>
  <si>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</si>
  <si>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</si>
  <si>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</si>
  <si>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</si>
  <si>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</si>
  <si>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</si>
  <si>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</si>
  <si>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</si>
  <si>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</si>
  <si>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</si>
  <si>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</si>
  <si>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</si>
  <si>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</si>
  <si>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</si>
  <si>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</si>
  <si>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</si>
  <si>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</si>
  <si>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</si>
  <si>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</si>
  <si>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</si>
  <si>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</si>
  <si>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</si>
  <si>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</si>
  <si>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</si>
  <si>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</si>
  <si>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</si>
  <si>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</si>
  <si>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</si>
  <si>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</si>
  <si>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</si>
  <si>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</si>
  <si>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</si>
  <si>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</si>
  <si>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</si>
  <si>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</si>
  <si>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</si>
  <si>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</si>
  <si>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</si>
  <si>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</si>
  <si>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</si>
  <si>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</si>
  <si>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</si>
  <si>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</si>
  <si>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</si>
  <si>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</si>
  <si>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</si>
  <si>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</si>
  <si>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</si>
  <si>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</si>
  <si>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</si>
  <si>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</si>
  <si>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</si>
  <si>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</si>
  <si>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</si>
  <si>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</si>
  <si>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</si>
  <si>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</si>
  <si>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</si>
  <si>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</si>
  <si>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</si>
  <si>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</si>
  <si>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</si>
  <si>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</si>
  <si>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</si>
  <si>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</si>
  <si>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</si>
  <si>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</si>
  <si>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</si>
  <si>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</si>
  <si>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</si>
  <si>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</si>
  <si>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</si>
  <si>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</si>
  <si>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</si>
  <si>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</si>
  <si>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</si>
  <si>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</si>
  <si>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</si>
  <si>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</si>
  <si>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</si>
  <si>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</si>
  <si>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</si>
  <si>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</si>
  <si>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</si>
  <si>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</si>
  <si>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</si>
  <si>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</si>
  <si>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</si>
  <si>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</si>
  <si>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</si>
  <si>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</si>
  <si>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</si>
  <si>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</si>
  <si>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</si>
  <si>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</si>
  <si>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</si>
  <si>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</si>
  <si>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</si>
  <si>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</si>
  <si>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</si>
  <si>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</si>
  <si>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</si>
  <si>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</si>
  <si>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</si>
  <si>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</si>
  <si>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</si>
  <si>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</si>
  <si>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</si>
  <si>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</si>
  <si>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</si>
  <si>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</si>
  <si>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</si>
  <si>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</si>
  <si>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</si>
  <si>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</si>
  <si>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</si>
  <si>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</si>
  <si>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</si>
  <si>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</si>
  <si>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</si>
  <si>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</si>
  <si>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</si>
  <si>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</si>
  <si>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</si>
  <si>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</si>
  <si>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</si>
  <si>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</si>
  <si>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</si>
  <si>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</si>
  <si>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</si>
  <si>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</si>
  <si>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</si>
  <si>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</si>
  <si>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</si>
  <si>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</si>
  <si>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</si>
  <si>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</si>
  <si>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</si>
  <si>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</si>
  <si>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</si>
  <si>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</si>
  <si>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</si>
  <si>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</si>
  <si>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</si>
  <si>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</si>
  <si>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</si>
  <si>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</si>
  <si>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</si>
  <si>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</si>
  <si>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</si>
  <si>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</si>
  <si>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</si>
  <si>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</si>
  <si>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</si>
  <si>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</si>
  <si>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</si>
  <si>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</si>
  <si>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</si>
  <si>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</si>
  <si>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</si>
  <si>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</si>
  <si>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</si>
  <si>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</si>
  <si>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</si>
  <si>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</si>
  <si>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</si>
  <si>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</si>
  <si>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</si>
  <si>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</si>
  <si>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</si>
  <si>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</si>
  <si>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</si>
  <si>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</si>
  <si>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</si>
  <si>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</si>
  <si>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</si>
  <si>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</si>
  <si>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</si>
  <si>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</si>
  <si>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</si>
  <si>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</si>
  <si>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</si>
  <si>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</si>
  <si>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</si>
  <si>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</si>
  <si>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</si>
  <si>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</si>
  <si>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</si>
  <si>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</si>
  <si>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</si>
  <si>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</si>
  <si>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</si>
  <si>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</si>
  <si>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</si>
  <si>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</si>
  <si>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</si>
  <si>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</si>
  <si>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</si>
  <si>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</si>
  <si>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</si>
  <si>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</si>
  <si>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</si>
  <si>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</si>
  <si>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</si>
  <si>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</si>
  <si>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</si>
  <si>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</si>
  <si>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</si>
  <si>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</si>
  <si>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</si>
  <si>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</si>
  <si>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</si>
  <si>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</si>
  <si>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</si>
  <si>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</si>
  <si>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</si>
  <si>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</si>
  <si>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</si>
  <si>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</si>
  <si>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</si>
  <si>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</si>
  <si>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</si>
  <si>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</si>
  <si>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</si>
  <si>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</si>
  <si>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</si>
  <si>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</si>
  <si>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</si>
  <si>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</si>
  <si>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</si>
  <si>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</si>
  <si>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</si>
  <si>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</si>
  <si>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</si>
  <si>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</si>
  <si>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</si>
  <si>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</si>
  <si>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</si>
  <si>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</si>
  <si>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</si>
  <si>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</si>
  <si>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</si>
  <si>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</si>
  <si>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</si>
  <si>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</si>
  <si>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</si>
  <si>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</si>
  <si>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</si>
  <si>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</si>
  <si>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</si>
  <si>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</si>
  <si>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</si>
  <si>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</si>
  <si>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</si>
  <si>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</si>
  <si>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</si>
  <si>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</si>
  <si>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</si>
  <si>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</si>
  <si>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</si>
  <si>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</si>
  <si>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</si>
  <si>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</si>
  <si>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</si>
  <si>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</si>
  <si>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</si>
  <si>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</si>
  <si>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</si>
  <si>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</si>
  <si>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</si>
  <si>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</si>
  <si>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</si>
  <si>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</si>
  <si>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</si>
  <si>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</si>
  <si>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</si>
  <si>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</si>
  <si>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</si>
  <si>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</si>
  <si>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</si>
  <si>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</si>
  <si>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</si>
  <si>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</si>
  <si>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</si>
  <si>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</si>
  <si>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</si>
  <si>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</si>
  <si>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</si>
  <si>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</si>
  <si>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</si>
  <si>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</si>
  <si>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</si>
  <si>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</si>
  <si>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</si>
  <si>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</si>
  <si>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</si>
  <si>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</si>
  <si>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</si>
  <si>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</si>
  <si>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</si>
  <si>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</si>
  <si>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</si>
  <si>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</si>
  <si>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</si>
  <si>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</si>
  <si>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</si>
  <si>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</si>
  <si>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</si>
  <si>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</si>
  <si>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</si>
  <si>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</si>
  <si>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</si>
  <si>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</si>
  <si>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</si>
  <si>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</si>
  <si>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</si>
  <si>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</si>
  <si>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</si>
  <si>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</si>
  <si>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 Funded</t>
  </si>
  <si>
    <t>Average Donation</t>
  </si>
  <si>
    <t>Sub-Category</t>
  </si>
  <si>
    <t>film &amp; video</t>
  </si>
  <si>
    <t>games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</si>
  <si>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</si>
  <si>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</si>
  <si>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</si>
  <si>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</si>
  <si>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</si>
  <si>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</si>
  <si>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</si>
  <si>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</si>
  <si>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(All)</t>
  </si>
  <si>
    <t>Count of state</t>
  </si>
  <si>
    <t>Column Labels</t>
  </si>
  <si>
    <t>Count of name</t>
  </si>
  <si>
    <t>theater</t>
  </si>
  <si>
    <t>technology</t>
  </si>
  <si>
    <t>publishing</t>
  </si>
  <si>
    <t>music</t>
  </si>
  <si>
    <t>journalism</t>
  </si>
  <si>
    <t>food</t>
  </si>
  <si>
    <t>photography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</si>
  <si>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</si>
  <si>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</si>
  <si>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</si>
  <si>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</si>
  <si>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</si>
  <si>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</si>
  <si>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</si>
  <si>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</si>
  <si>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</si>
  <si>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</si>
  <si>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</si>
  <si>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</si>
  <si>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</si>
  <si>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</si>
  <si>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</si>
  <si>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</si>
  <si>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</si>
  <si>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</si>
  <si>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</si>
  <si>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</si>
  <si>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</si>
  <si>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</si>
  <si>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</si>
  <si>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</si>
  <si>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</si>
  <si>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</si>
  <si>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</si>
  <si>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</si>
  <si>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</si>
  <si>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</si>
  <si>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</si>
  <si>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</si>
  <si>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</si>
  <si>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</si>
  <si>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</si>
  <si>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</si>
  <si>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</si>
  <si>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</si>
  <si>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</si>
  <si>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</si>
  <si>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</si>
  <si>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</si>
  <si>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</si>
  <si>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</si>
  <si>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</si>
  <si>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</si>
  <si>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</si>
  <si>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</si>
  <si>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</si>
  <si>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</si>
  <si>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</si>
  <si>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</si>
  <si>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</si>
  <si>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</si>
  <si>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</si>
  <si>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</si>
  <si>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</si>
  <si>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</si>
  <si>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</si>
  <si>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</si>
  <si>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</si>
  <si>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</si>
  <si>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</si>
  <si>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</si>
  <si>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</si>
  <si>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</si>
  <si>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</si>
  <si>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</si>
  <si>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</si>
  <si>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</si>
  <si>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20001 to 24999</t>
  </si>
  <si>
    <t>25001 to 29999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</si>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</sst>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/>
    <xf numFmtId="9" fontId="0" fillId="0" borderId="0" xfId="1" applyFont="1"/>
    <xf numFmtId="0" fontId="1" fillId="0" borderId="0" xfId="0" applyFont="1"/>
    <xf numFmtId="44" fontId="1" fillId="0" borderId="0" xfId="2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7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7-B141-B1F8-B34C102DE6C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7-B141-B1F8-B34C102DE6C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7-B141-B1F8-B34C102DE6C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7-B141-B1F8-B34C102DE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7107136"/>
        <c:axId val="1487282960"/>
      </c:barChart>
      <c:catAx>
        <c:axId val="14871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282960"/>
        <c:crosses val="autoZero"/>
        <c:auto val="1"/>
        <c:lblAlgn val="ctr"/>
        <c:lblOffset val="100"/>
        <c:noMultiLvlLbl val="0"/>
      </c:catAx>
      <c:valAx>
        <c:axId val="14872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10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8-5D42-BD22-BB5128C1DB8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8-5D42-BD22-BB5128C1DB8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8-5D42-BD22-BB5128C1DB8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A8-5D42-BD22-BB5128C1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371600"/>
        <c:axId val="1483907168"/>
      </c:barChart>
      <c:catAx>
        <c:axId val="199537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7168"/>
        <c:crosses val="autoZero"/>
        <c:auto val="1"/>
        <c:lblAlgn val="ctr"/>
        <c:lblOffset val="100"/>
        <c:noMultiLvlLbl val="0"/>
      </c:catAx>
      <c:valAx>
        <c:axId val="14839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37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D64E-AF4A-9C3176AE8662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D64E-AF4A-9C3176AE8662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D64E-AF4A-9C3176AE8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347376"/>
        <c:axId val="1577349024"/>
      </c:lineChart>
      <c:catAx>
        <c:axId val="15773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49024"/>
        <c:crosses val="autoZero"/>
        <c:auto val="1"/>
        <c:lblAlgn val="ctr"/>
        <c:lblOffset val="100"/>
        <c:noMultiLvlLbl val="0"/>
      </c:catAx>
      <c:valAx>
        <c:axId val="15773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20001 to 24999</c:v>
                </c:pt>
                <c:pt idx="10">
                  <c:v>25001 to 29999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0.46153846153846156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0.41891891891891891</c:v>
                </c:pt>
                <c:pt idx="10">
                  <c:v>0.40145985401459855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1-424F-BA0C-0FD7BAD9BC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20001 to 24999</c:v>
                </c:pt>
                <c:pt idx="10">
                  <c:v>25001 to 29999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0.39560439560439559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0.48648648648648651</c:v>
                </c:pt>
                <c:pt idx="10">
                  <c:v>0.46715328467153283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1-424F-BA0C-0FD7BAD9BC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20001 to 24999</c:v>
                </c:pt>
                <c:pt idx="10">
                  <c:v>25001 to 29999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0.14285714285714285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9.45945945945946E-2</c:v>
                </c:pt>
                <c:pt idx="10">
                  <c:v>0.13138686131386862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1-424F-BA0C-0FD7BAD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099168"/>
        <c:axId val="1385020288"/>
      </c:lineChart>
      <c:catAx>
        <c:axId val="15620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20288"/>
        <c:crosses val="autoZero"/>
        <c:auto val="1"/>
        <c:lblAlgn val="ctr"/>
        <c:lblOffset val="100"/>
        <c:noMultiLvlLbl val="0"/>
      </c:catAx>
      <c:valAx>
        <c:axId val="13850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0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38100</xdr:rowOff>
    </xdr:from>
    <xdr:to>
      <xdr:col>11</xdr:col>
      <xdr:colOff>704850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91C22-B429-7649-B900-2F434E939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17</xdr:row>
      <xdr:rowOff>38100</xdr:rowOff>
    </xdr:from>
    <xdr:to>
      <xdr:col>17</xdr:col>
      <xdr:colOff>749300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94372-7D73-0D49-9FA5-79496D42E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3</xdr:row>
      <xdr:rowOff>152400</xdr:rowOff>
    </xdr:from>
    <xdr:to>
      <xdr:col>11</xdr:col>
      <xdr:colOff>50800</xdr:colOff>
      <xdr:row>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5091C3-A98F-4B42-B696-BDB7FF98D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1149350</xdr:colOff>
      <xdr:row>17</xdr:row>
      <xdr:rowOff>82550</xdr:rowOff>
    </xdr:from>
    <xdr:to>
      <xdr:col>6</xdr:col>
      <xdr:colOff>609600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145EC-C8E5-F242-A793-AC5C4544A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46.944039120368" createdVersion="7" refreshedVersion="7" minRefreshableVersion="3" recordCount="4114" xr:uid="{45B2FA2D-3960-3F4A-B479-0ED5DEC41C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47.003363657408" createdVersion="7" refreshedVersion="7" minRefreshableVersion="3" recordCount="4114" xr:uid="{1396CD2C-CA75-904C-8CBF-9D750642738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80AB9-7EA4-A943-BC01-BD2DBFA1FF35}" name="PivotTable7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9F7BE-F31A-2642-9800-0C61354B755F}" name="PivotTable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9CD57-942C-374C-95F5-134071E8C910}" name="PivotTable10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73800-C36D-024D-9A18-DF748928CF8A}">
  <dimension ref="A1:F14"/>
  <sheetViews>
    <sheetView workbookViewId="0">
      <selection activeCell="C5" sqref="C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8319</v>
      </c>
    </row>
    <row r="3" spans="1:6" x14ac:dyDescent="0.2">
      <c r="A3" s="11" t="s">
        <v>8322</v>
      </c>
      <c r="B3" s="11" t="s">
        <v>8321</v>
      </c>
    </row>
    <row r="4" spans="1:6" x14ac:dyDescent="0.2">
      <c r="A4" s="11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2">
      <c r="A5" s="12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8310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8326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8329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8325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8324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8318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sheetProtection sheet="1" objects="1" scenarios="1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7705-4043-7243-9299-A15070633FC0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2.6640625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8223</v>
      </c>
      <c r="B1" t="s">
        <v>8319</v>
      </c>
    </row>
    <row r="2" spans="1:6" ht="28" customHeight="1" x14ac:dyDescent="0.2">
      <c r="A2" s="11" t="s">
        <v>8365</v>
      </c>
      <c r="B2" t="s">
        <v>8319</v>
      </c>
    </row>
    <row r="4" spans="1:6" x14ac:dyDescent="0.2">
      <c r="A4" s="11" t="s">
        <v>8322</v>
      </c>
      <c r="B4" s="11" t="s">
        <v>8321</v>
      </c>
    </row>
    <row r="5" spans="1:6" x14ac:dyDescent="0.2">
      <c r="A5" s="11" t="s">
        <v>8317</v>
      </c>
      <c r="B5" t="s">
        <v>8219</v>
      </c>
      <c r="C5" t="s">
        <v>8222</v>
      </c>
      <c r="D5" t="s">
        <v>8221</v>
      </c>
      <c r="E5" t="s">
        <v>8220</v>
      </c>
      <c r="F5" t="s">
        <v>8318</v>
      </c>
    </row>
    <row r="6" spans="1:6" x14ac:dyDescent="0.2">
      <c r="A6" s="12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8349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8340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8363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8359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8352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8334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8343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8353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8354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8338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8337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8361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8336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8342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8364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8348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8333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8355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8344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8350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8330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8347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8358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8335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8357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8360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8362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8346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8341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8332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8331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8345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8318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sheetProtection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64C93-AA8D-6A46-B40E-8C232EC3DA11}">
  <dimension ref="A1:E18"/>
  <sheetViews>
    <sheetView workbookViewId="0">
      <selection activeCell="E17" sqref="E1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8381</v>
      </c>
      <c r="B1" t="s">
        <v>8319</v>
      </c>
    </row>
    <row r="2" spans="1:5" x14ac:dyDescent="0.2">
      <c r="A2" s="11" t="s">
        <v>8380</v>
      </c>
      <c r="B2" t="s">
        <v>8319</v>
      </c>
    </row>
    <row r="4" spans="1:5" x14ac:dyDescent="0.2">
      <c r="A4" s="11" t="s">
        <v>8320</v>
      </c>
      <c r="B4" s="11" t="s">
        <v>8321</v>
      </c>
    </row>
    <row r="5" spans="1:5" x14ac:dyDescent="0.2">
      <c r="A5" s="11" t="s">
        <v>8317</v>
      </c>
      <c r="B5" t="s">
        <v>8219</v>
      </c>
      <c r="C5" t="s">
        <v>8221</v>
      </c>
      <c r="D5" t="s">
        <v>8220</v>
      </c>
      <c r="E5" t="s">
        <v>8318</v>
      </c>
    </row>
    <row r="6" spans="1:5" x14ac:dyDescent="0.2">
      <c r="A6" s="13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3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3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3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3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3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3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3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3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3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3" t="s">
        <v>8318</v>
      </c>
      <c r="B18" s="10">
        <v>2185</v>
      </c>
      <c r="C18" s="10">
        <v>1530</v>
      </c>
      <c r="D18" s="10">
        <v>349</v>
      </c>
      <c r="E18" s="10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ABAD-F293-F247-B376-24D43C02A797}">
  <dimension ref="A1:H13"/>
  <sheetViews>
    <sheetView topLeftCell="B1" workbookViewId="0">
      <selection activeCell="D3" sqref="D3"/>
    </sheetView>
  </sheetViews>
  <sheetFormatPr baseColWidth="10" defaultRowHeight="15" x14ac:dyDescent="0.2"/>
  <cols>
    <col min="1" max="1" width="16.83203125" customWidth="1"/>
    <col min="2" max="2" width="16.1640625" customWidth="1"/>
    <col min="3" max="3" width="13" customWidth="1"/>
    <col min="4" max="4" width="14.83203125" customWidth="1"/>
    <col min="5" max="5" width="14.6640625" customWidth="1"/>
    <col min="6" max="6" width="20.33203125" style="6" customWidth="1"/>
    <col min="7" max="8" width="19.1640625" style="6" customWidth="1"/>
  </cols>
  <sheetData>
    <row r="1" spans="1:8" x14ac:dyDescent="0.2">
      <c r="A1" s="7" t="s">
        <v>8382</v>
      </c>
      <c r="B1" s="7" t="s">
        <v>8383</v>
      </c>
      <c r="C1" s="7" t="s">
        <v>8384</v>
      </c>
      <c r="D1" s="7" t="s">
        <v>8385</v>
      </c>
      <c r="E1" s="7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t="s">
        <v>8390</v>
      </c>
      <c r="B2">
        <f>COUNTIFS(Data!F:F,"successful",Data!D:D,"&lt;1000")</f>
        <v>322</v>
      </c>
      <c r="C2">
        <f>COUNTIFS(Data!F:F,"failed", Data!D:D,"&lt;1000")</f>
        <v>113</v>
      </c>
      <c r="D2">
        <f>COUNTIFS(Data!F:F, "canceled",Data!D:D,"&lt;1000")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8391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0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8392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8393</v>
      </c>
      <c r="B5">
        <f>COUNTIFS(Data!F:F,"successful",Data!D:D,"&gt;9999",Data!D:D,"&lt;15000")</f>
        <v>168</v>
      </c>
      <c r="C5">
        <f>COUNTIFS(Data!F:F,"failed",Data!D:D,"&gt;9999",Data!D:D,"&lt;15000")</f>
        <v>144</v>
      </c>
      <c r="D5">
        <f>COUNTIFS(Data!F:F,"canceled",Data!D:D,"&gt;4999",Data!D:D,"&lt;10000")</f>
        <v>52</v>
      </c>
      <c r="E5">
        <f t="shared" si="0"/>
        <v>364</v>
      </c>
      <c r="F5" s="6">
        <f t="shared" si="1"/>
        <v>0.46153846153846156</v>
      </c>
      <c r="G5" s="6">
        <f t="shared" si="2"/>
        <v>0.39560439560439559</v>
      </c>
      <c r="H5" s="6">
        <f t="shared" si="3"/>
        <v>0.14285714285714285</v>
      </c>
    </row>
    <row r="6" spans="1:8" x14ac:dyDescent="0.2">
      <c r="A6" t="s">
        <v>8394</v>
      </c>
      <c r="B6">
        <f>COUNTIFS(Data!F:F,"successful",Data!D:D,"&gt;14999",Data!D:D,"&lt;20000")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8400</v>
      </c>
      <c r="B11">
        <f>COUNTIFS(Data!F:F,"successful",Data!D:D,"&gt;19999",Data!D:D,"&lt;25000")</f>
        <v>62</v>
      </c>
      <c r="C11">
        <f>COUNTIFS(Data!F:F,"failed",Data!D:D,"&gt;19999",Data!D:D,"&lt;25000")</f>
        <v>72</v>
      </c>
      <c r="D11">
        <f>COUNTIFS(Data!F:F,"canceled",Data!D:D,"&gt;19999",Data!D:D,"&lt;25000")</f>
        <v>14</v>
      </c>
      <c r="E11">
        <f t="shared" ref="E11:E12" si="4">SUM(B11,C11,D11)</f>
        <v>148</v>
      </c>
      <c r="F11" s="6">
        <f t="shared" ref="F11:F12" si="5">B11/E11</f>
        <v>0.41891891891891891</v>
      </c>
      <c r="G11" s="6">
        <f t="shared" ref="G11:G12" si="6">C11/E11</f>
        <v>0.48648648648648651</v>
      </c>
      <c r="H11" s="6">
        <f t="shared" si="3"/>
        <v>9.45945945945946E-2</v>
      </c>
    </row>
    <row r="12" spans="1:8" x14ac:dyDescent="0.2">
      <c r="A12" t="s">
        <v>8401</v>
      </c>
      <c r="B12">
        <f>COUNTIFS(Data!F:F,"successful",Data!D:D,"&gt;24999",Data!D:D,"&lt;30000")</f>
        <v>55</v>
      </c>
      <c r="C12">
        <f>COUNTIFS(Data!F:F,"failed",Data!D:D,"&gt;24999",Data!D:D,"&lt;30000")</f>
        <v>64</v>
      </c>
      <c r="D12">
        <f>COUNTIFS(Data!F:F,"canceled",Data!D:D,"&gt;24999",Data!D:D,"&lt;30000")</f>
        <v>18</v>
      </c>
      <c r="E12">
        <f t="shared" si="4"/>
        <v>137</v>
      </c>
      <c r="F12" s="6">
        <f t="shared" si="5"/>
        <v>0.40145985401459855</v>
      </c>
      <c r="G12" s="6">
        <f t="shared" si="6"/>
        <v>0.46715328467153283</v>
      </c>
      <c r="H12" s="6">
        <f t="shared" si="3"/>
        <v>0.13138686131386862</v>
      </c>
    </row>
    <row r="13" spans="1:8" x14ac:dyDescent="0.2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>C13/E13</f>
        <v>0.58108108108108103</v>
      </c>
      <c r="H13" s="6">
        <f t="shared" si="3"/>
        <v>0.22522522522522523</v>
      </c>
    </row>
  </sheetData>
  <sheetProtection sheet="1" objects="1" scenarios="1"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Normal="10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33203125" customWidth="1"/>
    <col min="14" max="14" width="41.1640625" customWidth="1"/>
    <col min="15" max="15" width="25.6640625" style="6" customWidth="1"/>
    <col min="16" max="16" width="22" style="9" customWidth="1"/>
    <col min="17" max="17" width="11" bestFit="1" customWidth="1"/>
    <col min="18" max="18" width="14.5" bestFit="1" customWidth="1"/>
    <col min="19" max="19" width="22.6640625" style="1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8402</v>
      </c>
      <c r="R1" s="1" t="s">
        <v>8308</v>
      </c>
      <c r="S1" s="14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tr">
        <f>LEFT($N2, SEARCH("/",$N2)-1)</f>
        <v>film &amp; video</v>
      </c>
      <c r="R2" t="str">
        <f>RIGHT(N2,LEN(N2)-SEARCH("/",N2))</f>
        <v>television</v>
      </c>
      <c r="S2" s="15">
        <f>((($J2/60)/60)/24)+DATE(1970,1,1)</f>
        <v>42177.007071759261</v>
      </c>
      <c r="T2" s="15">
        <f>((($I2/60)/60)/24)+DATE(1970,1,1)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LEFT($N3, SEARCH("/",$N3)-1)</f>
        <v>film &amp; video</v>
      </c>
      <c r="R3" t="str">
        <f t="shared" ref="R3:R66" si="3">RIGHT(N3,LEN(N3)-SEARCH("/",N3))</f>
        <v>television</v>
      </c>
      <c r="S3" s="15">
        <f t="shared" ref="S3:S66" si="4">((($J3/60)/60)/24)+DATE(1970,1,1)</f>
        <v>42766.600497685184</v>
      </c>
      <c r="T3" s="15">
        <f t="shared" ref="T3:T66" si="5">((($I3/60)/60)/24)+DATE(1970,1,1)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LEFT($N67, SEARCH("/",$N67)-1)</f>
        <v>film &amp; video</v>
      </c>
      <c r="R67" t="str">
        <f t="shared" ref="R67:R130" si="9">RIGHT(N67,LEN(N67)-SEARCH("/",N67))</f>
        <v>shorts</v>
      </c>
      <c r="S67" s="15">
        <f t="shared" ref="S67:S130" si="10">((($J67/60)/60)/24)+DATE(1970,1,1)</f>
        <v>41835.821226851855</v>
      </c>
      <c r="T67" s="15">
        <f t="shared" ref="T67:T130" si="11">((($I67/60)/60)/24)+DATE(1970,1,1)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LEFT($N131, SEARCH("/",$N131)-1)</f>
        <v>film &amp; video</v>
      </c>
      <c r="R131" t="str">
        <f t="shared" ref="R131:R194" si="15">RIGHT(N131,LEN(N131)-SEARCH("/",N131))</f>
        <v>science fiction</v>
      </c>
      <c r="S131" s="15">
        <f t="shared" ref="S131:S194" si="16">((($J131/60)/60)/24)+DATE(1970,1,1)</f>
        <v>41882.937303240738</v>
      </c>
      <c r="T131" s="15">
        <f t="shared" ref="T131:T194" si="17">((($I131/60)/60)/24)+DATE(1970,1,1)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LEFT($N195, SEARCH("/",$N195)-1)</f>
        <v>film &amp; video</v>
      </c>
      <c r="R195" t="str">
        <f t="shared" ref="R195:R258" si="21">RIGHT(N195,LEN(N195)-SEARCH("/",N195))</f>
        <v>drama</v>
      </c>
      <c r="S195" s="15">
        <f t="shared" ref="S195:S258" si="22">((($J195/60)/60)/24)+DATE(1970,1,1)</f>
        <v>41911.934791666667</v>
      </c>
      <c r="T195" s="15">
        <f t="shared" ref="T195:T258" si="23">((($I195/60)/60)/24)+DATE(1970,1,1)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LEFT($N259, SEARCH("/",$N259)-1)</f>
        <v>film &amp; video</v>
      </c>
      <c r="R259" t="str">
        <f t="shared" ref="R259:R322" si="27">RIGHT(N259,LEN(N259)-SEARCH("/",N259))</f>
        <v>documentary</v>
      </c>
      <c r="S259" s="15">
        <f t="shared" ref="S259:S322" si="28">((($J259/60)/60)/24)+DATE(1970,1,1)</f>
        <v>42479.626875000002</v>
      </c>
      <c r="T259" s="15">
        <f t="shared" ref="T259:T322" si="29">((($I259/60)/60)/24)+DATE(1970,1,1)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LEFT($N323, SEARCH("/",$N323)-1)</f>
        <v>film &amp; video</v>
      </c>
      <c r="R323" t="str">
        <f t="shared" ref="R323:R386" si="33">RIGHT(N323,LEN(N323)-SEARCH("/",N323))</f>
        <v>documentary</v>
      </c>
      <c r="S323" s="15">
        <f t="shared" ref="S323:S386" si="34">((($J323/60)/60)/24)+DATE(1970,1,1)</f>
        <v>42647.446597222224</v>
      </c>
      <c r="T323" s="15">
        <f t="shared" ref="T323:T386" si="35">((($I323/60)/60)/24)+DATE(1970,1,1)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LEFT($N387, SEARCH("/",$N387)-1)</f>
        <v>film &amp; video</v>
      </c>
      <c r="R387" t="str">
        <f t="shared" ref="R387:R450" si="39">RIGHT(N387,LEN(N387)-SEARCH("/",N387))</f>
        <v>documentary</v>
      </c>
      <c r="S387" s="15">
        <f t="shared" ref="S387:S450" si="40">((($J387/60)/60)/24)+DATE(1970,1,1)</f>
        <v>41934.584502314814</v>
      </c>
      <c r="T387" s="15">
        <f t="shared" ref="T387:T450" si="41">((($I387/60)/60)/24)+DATE(1970,1,1)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LEFT($N451, SEARCH("/",$N451)-1)</f>
        <v>film &amp; video</v>
      </c>
      <c r="R451" t="str">
        <f t="shared" ref="R451:R514" si="45">RIGHT(N451,LEN(N451)-SEARCH("/",N451))</f>
        <v>animation</v>
      </c>
      <c r="S451" s="15">
        <f t="shared" ref="S451:S514" si="46">((($J451/60)/60)/24)+DATE(1970,1,1)</f>
        <v>41534.568113425928</v>
      </c>
      <c r="T451" s="15">
        <f t="shared" ref="T451:T514" si="47">((($I451/60)/60)/24)+DATE(1970,1,1)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LEFT($N515, SEARCH("/",$N515)-1)</f>
        <v>film &amp; video</v>
      </c>
      <c r="R515" t="str">
        <f t="shared" ref="R515:R578" si="51">RIGHT(N515,LEN(N515)-SEARCH("/",N515))</f>
        <v>animation</v>
      </c>
      <c r="S515" s="15">
        <f t="shared" ref="S515:S578" si="52">((($J515/60)/60)/24)+DATE(1970,1,1)</f>
        <v>42552.653993055559</v>
      </c>
      <c r="T515" s="15">
        <f t="shared" ref="T515:T578" si="53">((($I515/60)/60)/24)+DATE(1970,1,1)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LEFT($N579, SEARCH("/",$N579)-1)</f>
        <v>technology</v>
      </c>
      <c r="R579" t="str">
        <f t="shared" ref="R579:R642" si="57">RIGHT(N579,LEN(N579)-SEARCH("/",N579))</f>
        <v>web</v>
      </c>
      <c r="S579" s="15">
        <f t="shared" ref="S579:S642" si="58">((($J579/60)/60)/24)+DATE(1970,1,1)</f>
        <v>42450.589143518519</v>
      </c>
      <c r="T579" s="15">
        <f t="shared" ref="T579:T642" si="59">((($I579/60)/60)/24)+DATE(1970,1,1)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LEFT($N643, SEARCH("/",$N643)-1)</f>
        <v>technology</v>
      </c>
      <c r="R643" t="str">
        <f t="shared" ref="R643:R706" si="63">RIGHT(N643,LEN(N643)-SEARCH("/",N643))</f>
        <v>wearables</v>
      </c>
      <c r="S643" s="15">
        <f t="shared" ref="S643:S706" si="64">((($J643/60)/60)/24)+DATE(1970,1,1)</f>
        <v>42199.57</v>
      </c>
      <c r="T643" s="15">
        <f t="shared" ref="T643:T706" si="65">((($I643/60)/60)/24)+DATE(1970,1,1)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LEFT($N707, SEARCH("/",$N707)-1)</f>
        <v>technology</v>
      </c>
      <c r="R707" t="str">
        <f t="shared" ref="R707:R770" si="69">RIGHT(N707,LEN(N707)-SEARCH("/",N707))</f>
        <v>wearables</v>
      </c>
      <c r="S707" s="15">
        <f t="shared" ref="S707:S770" si="70">((($J707/60)/60)/24)+DATE(1970,1,1)</f>
        <v>42726.491643518515</v>
      </c>
      <c r="T707" s="15">
        <f t="shared" ref="T707:T770" si="71">((($I707/60)/60)/24)+DATE(1970,1,1)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LEFT($N771, SEARCH("/",$N771)-1)</f>
        <v>publishing</v>
      </c>
      <c r="R771" t="str">
        <f t="shared" ref="R771:R834" si="75">RIGHT(N771,LEN(N771)-SEARCH("/",N771))</f>
        <v>fiction</v>
      </c>
      <c r="S771" s="15">
        <f t="shared" ref="S771:S834" si="76">((($J771/60)/60)/24)+DATE(1970,1,1)</f>
        <v>41604.996458333335</v>
      </c>
      <c r="T771" s="15">
        <f t="shared" ref="T771:T834" si="77">((($I771/60)/60)/24)+DATE(1970,1,1)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LEFT($N835, SEARCH("/",$N835)-1)</f>
        <v>music</v>
      </c>
      <c r="R835" t="str">
        <f t="shared" ref="R835:R898" si="81">RIGHT(N835,LEN(N835)-SEARCH("/",N835))</f>
        <v>rock</v>
      </c>
      <c r="S835" s="15">
        <f t="shared" ref="S835:S898" si="82">((($J835/60)/60)/24)+DATE(1970,1,1)</f>
        <v>41718.878182870372</v>
      </c>
      <c r="T835" s="15">
        <f t="shared" ref="T835:T898" si="83">((($I835/60)/60)/24)+DATE(1970,1,1)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LEFT($N899, SEARCH("/",$N899)-1)</f>
        <v>music</v>
      </c>
      <c r="R899" t="str">
        <f t="shared" ref="R899:R962" si="87">RIGHT(N899,LEN(N899)-SEARCH("/",N899))</f>
        <v>indie rock</v>
      </c>
      <c r="S899" s="15">
        <f t="shared" ref="S899:S962" si="88">((($J899/60)/60)/24)+DATE(1970,1,1)</f>
        <v>41211.688750000001</v>
      </c>
      <c r="T899" s="15">
        <f t="shared" ref="T899:T962" si="89">((($I899/60)/60)/24)+DATE(1970,1,1)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LEFT($N963, SEARCH("/",$N963)-1)</f>
        <v>technology</v>
      </c>
      <c r="R963" t="str">
        <f t="shared" ref="R963:R1026" si="93">RIGHT(N963,LEN(N963)-SEARCH("/",N963))</f>
        <v>wearables</v>
      </c>
      <c r="S963" s="15">
        <f t="shared" ref="S963:S1026" si="94">((($J963/60)/60)/24)+DATE(1970,1,1)</f>
        <v>42740.693692129629</v>
      </c>
      <c r="T963" s="15">
        <f t="shared" ref="T963:T1026" si="95">((($I963/60)/60)/24)+DATE(1970,1,1)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LEFT($N1027, SEARCH("/",$N1027)-1)</f>
        <v>music</v>
      </c>
      <c r="R1027" t="str">
        <f t="shared" ref="R1027:R1090" si="99">RIGHT(N1027,LEN(N1027)-SEARCH("/",N1027))</f>
        <v>electronic music</v>
      </c>
      <c r="S1027" s="15">
        <f t="shared" ref="S1027:S1090" si="100">((($J1027/60)/60)/24)+DATE(1970,1,1)</f>
        <v>42049.833761574075</v>
      </c>
      <c r="T1027" s="15">
        <f t="shared" ref="T1027:T1090" si="101">((($I1027/60)/60)/24)+DATE(1970,1,1)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LEFT($N1091, SEARCH("/",$N1091)-1)</f>
        <v>games</v>
      </c>
      <c r="R1091" t="str">
        <f t="shared" ref="R1091:R1154" si="105">RIGHT(N1091,LEN(N1091)-SEARCH("/",N1091))</f>
        <v>video games</v>
      </c>
      <c r="S1091" s="15">
        <f t="shared" ref="S1091:S1154" si="106">((($J1091/60)/60)/24)+DATE(1970,1,1)</f>
        <v>42151.189525462964</v>
      </c>
      <c r="T1091" s="15">
        <f t="shared" ref="T1091:T1154" si="107">((($I1091/60)/60)/24)+DATE(1970,1,1)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LEFT($N1155, SEARCH("/",$N1155)-1)</f>
        <v>food</v>
      </c>
      <c r="R1155" t="str">
        <f t="shared" ref="R1155:R1218" si="111">RIGHT(N1155,LEN(N1155)-SEARCH("/",N1155))</f>
        <v>food trucks</v>
      </c>
      <c r="S1155" s="15">
        <f t="shared" ref="S1155:S1218" si="112">((($J1155/60)/60)/24)+DATE(1970,1,1)</f>
        <v>42143.714178240742</v>
      </c>
      <c r="T1155" s="15">
        <f t="shared" ref="T1155:T1218" si="113">((($I1155/60)/60)/24)+DATE(1970,1,1)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LEFT($N1219, SEARCH("/",$N1219)-1)</f>
        <v>photography</v>
      </c>
      <c r="R1219" t="str">
        <f t="shared" ref="R1219:R1282" si="117">RIGHT(N1219,LEN(N1219)-SEARCH("/",N1219))</f>
        <v>photobooks</v>
      </c>
      <c r="S1219" s="15">
        <f t="shared" ref="S1219:S1282" si="118">((($J1219/60)/60)/24)+DATE(1970,1,1)</f>
        <v>42535.809490740736</v>
      </c>
      <c r="T1219" s="15">
        <f t="shared" ref="T1219:T1282" si="119">((($I1219/60)/60)/24)+DATE(1970,1,1)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LEFT($N1283, SEARCH("/",$N1283)-1)</f>
        <v>music</v>
      </c>
      <c r="R1283" t="str">
        <f t="shared" ref="R1283:R1346" si="123">RIGHT(N1283,LEN(N1283)-SEARCH("/",N1283))</f>
        <v>rock</v>
      </c>
      <c r="S1283" s="15">
        <f t="shared" ref="S1283:S1346" si="124">((($J1283/60)/60)/24)+DATE(1970,1,1)</f>
        <v>41463.743472222224</v>
      </c>
      <c r="T1283" s="15">
        <f t="shared" ref="T1283:T1346" si="125">((($I1283/60)/60)/24)+DATE(1970,1,1)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LEFT($N1347, SEARCH("/",$N1347)-1)</f>
        <v>publishing</v>
      </c>
      <c r="R1347" t="str">
        <f t="shared" ref="R1347:R1410" si="129">RIGHT(N1347,LEN(N1347)-SEARCH("/",N1347))</f>
        <v>nonfiction</v>
      </c>
      <c r="S1347" s="15">
        <f t="shared" ref="S1347:S1410" si="130">((($J1347/60)/60)/24)+DATE(1970,1,1)</f>
        <v>41799.814340277779</v>
      </c>
      <c r="T1347" s="15">
        <f t="shared" ref="T1347:T1410" si="131">((($I1347/60)/60)/24)+DATE(1970,1,1)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LEFT($N1411, SEARCH("/",$N1411)-1)</f>
        <v>publishing</v>
      </c>
      <c r="R1411" t="str">
        <f t="shared" ref="R1411:R1474" si="135">RIGHT(N1411,LEN(N1411)-SEARCH("/",N1411))</f>
        <v>translations</v>
      </c>
      <c r="S1411" s="15">
        <f t="shared" ref="S1411:S1474" si="136">((($J1411/60)/60)/24)+DATE(1970,1,1)</f>
        <v>41945.133506944447</v>
      </c>
      <c r="T1411" s="15">
        <f t="shared" ref="T1411:T1474" si="137">((($I1411/60)/60)/24)+DATE(1970,1,1)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LEFT($N1475, SEARCH("/",$N1475)-1)</f>
        <v>publishing</v>
      </c>
      <c r="R1475" t="str">
        <f t="shared" ref="R1475:R1538" si="141">RIGHT(N1475,LEN(N1475)-SEARCH("/",N1475))</f>
        <v>radio &amp; podcasts</v>
      </c>
      <c r="S1475" s="15">
        <f t="shared" ref="S1475:S1538" si="142">((($J1475/60)/60)/24)+DATE(1970,1,1)</f>
        <v>40939.979618055557</v>
      </c>
      <c r="T1475" s="15">
        <f t="shared" ref="T1475:T1538" si="143">((($I1475/60)/60)/24)+DATE(1970,1,1)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LEFT($N1539, SEARCH("/",$N1539)-1)</f>
        <v>photography</v>
      </c>
      <c r="R1539" t="str">
        <f t="shared" ref="R1539:R1602" si="147">RIGHT(N1539,LEN(N1539)-SEARCH("/",N1539))</f>
        <v>photobooks</v>
      </c>
      <c r="S1539" s="15">
        <f t="shared" ref="S1539:S1602" si="148">((($J1539/60)/60)/24)+DATE(1970,1,1)</f>
        <v>42552.315127314811</v>
      </c>
      <c r="T1539" s="15">
        <f t="shared" ref="T1539:T1602" si="149">((($I1539/60)/60)/24)+DATE(1970,1,1)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LEFT($N1603, SEARCH("/",$N1603)-1)</f>
        <v>music</v>
      </c>
      <c r="R1603" t="str">
        <f t="shared" ref="R1603:R1666" si="153">RIGHT(N1603,LEN(N1603)-SEARCH("/",N1603))</f>
        <v>rock</v>
      </c>
      <c r="S1603" s="15">
        <f t="shared" ref="S1603:S1666" si="154">((($J1603/60)/60)/24)+DATE(1970,1,1)</f>
        <v>40638.092974537038</v>
      </c>
      <c r="T1603" s="15">
        <f t="shared" ref="T1603:T1666" si="155">((($I1603/60)/60)/24)+DATE(1970,1,1)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LEFT($N1667, SEARCH("/",$N1667)-1)</f>
        <v>music</v>
      </c>
      <c r="R1667" t="str">
        <f t="shared" ref="R1667:R1730" si="159">RIGHT(N1667,LEN(N1667)-SEARCH("/",N1667))</f>
        <v>pop</v>
      </c>
      <c r="S1667" s="15">
        <f t="shared" ref="S1667:S1730" si="160">((($J1667/60)/60)/24)+DATE(1970,1,1)</f>
        <v>40564.649456018517</v>
      </c>
      <c r="T1667" s="15">
        <f t="shared" ref="T1667:T1730" si="161">((($I1667/60)/60)/24)+DATE(1970,1,1)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LEFT($N1731, SEARCH("/",$N1731)-1)</f>
        <v>music</v>
      </c>
      <c r="R1731" t="str">
        <f t="shared" ref="R1731:R1794" si="165">RIGHT(N1731,LEN(N1731)-SEARCH("/",N1731))</f>
        <v>faith</v>
      </c>
      <c r="S1731" s="15">
        <f t="shared" ref="S1731:S1794" si="166">((($J1731/60)/60)/24)+DATE(1970,1,1)</f>
        <v>42471.052152777775</v>
      </c>
      <c r="T1731" s="15">
        <f t="shared" ref="T1731:T1794" si="167">((($I1731/60)/60)/24)+DATE(1970,1,1)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LEFT($N1795, SEARCH("/",$N1795)-1)</f>
        <v>photography</v>
      </c>
      <c r="R1795" t="str">
        <f t="shared" ref="R1795:R1858" si="171">RIGHT(N1795,LEN(N1795)-SEARCH("/",N1795))</f>
        <v>photobooks</v>
      </c>
      <c r="S1795" s="15">
        <f t="shared" ref="S1795:S1858" si="172">((($J1795/60)/60)/24)+DATE(1970,1,1)</f>
        <v>41940.89166666667</v>
      </c>
      <c r="T1795" s="15">
        <f t="shared" ref="T1795:T1858" si="173">((($I1795/60)/60)/24)+DATE(1970,1,1)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LEFT($N1859, SEARCH("/",$N1859)-1)</f>
        <v>music</v>
      </c>
      <c r="R1859" t="str">
        <f t="shared" ref="R1859:R1922" si="177">RIGHT(N1859,LEN(N1859)-SEARCH("/",N1859))</f>
        <v>rock</v>
      </c>
      <c r="S1859" s="15">
        <f t="shared" ref="S1859:S1922" si="178">((($J1859/60)/60)/24)+DATE(1970,1,1)</f>
        <v>41864.76866898148</v>
      </c>
      <c r="T1859" s="15">
        <f t="shared" ref="T1859:T1922" si="179">((($I1859/60)/60)/24)+DATE(1970,1,1)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LEFT($N1923, SEARCH("/",$N1923)-1)</f>
        <v>music</v>
      </c>
      <c r="R1923" t="str">
        <f t="shared" ref="R1923:R1986" si="183">RIGHT(N1923,LEN(N1923)-SEARCH("/",N1923))</f>
        <v>indie rock</v>
      </c>
      <c r="S1923" s="15">
        <f t="shared" ref="S1923:S1986" si="184">((($J1923/60)/60)/24)+DATE(1970,1,1)</f>
        <v>41074.221562500003</v>
      </c>
      <c r="T1923" s="15">
        <f t="shared" ref="T1923:T1986" si="185">((($I1923/60)/60)/24)+DATE(1970,1,1)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LEFT($N1987, SEARCH("/",$N1987)-1)</f>
        <v>photography</v>
      </c>
      <c r="R1987" t="str">
        <f t="shared" ref="R1987:R2050" si="189">RIGHT(N1987,LEN(N1987)-SEARCH("/",N1987))</f>
        <v>people</v>
      </c>
      <c r="S1987" s="15">
        <f t="shared" ref="S1987:S2050" si="190">((($J1987/60)/60)/24)+DATE(1970,1,1)</f>
        <v>42555.698738425926</v>
      </c>
      <c r="T1987" s="15">
        <f t="shared" ref="T1987:T2050" si="191">((($I1987/60)/60)/24)+DATE(1970,1,1)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LEFT($N2051, SEARCH("/",$N2051)-1)</f>
        <v>technology</v>
      </c>
      <c r="R2051" t="str">
        <f t="shared" ref="R2051:R2114" si="195">RIGHT(N2051,LEN(N2051)-SEARCH("/",N2051))</f>
        <v>hardware</v>
      </c>
      <c r="S2051" s="15">
        <f t="shared" ref="S2051:S2114" si="196">((($J2051/60)/60)/24)+DATE(1970,1,1)</f>
        <v>41575.527349537035</v>
      </c>
      <c r="T2051" s="15">
        <f t="shared" ref="T2051:T2114" si="197">((($I2051/60)/60)/24)+DATE(1970,1,1)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LEFT($N2115, SEARCH("/",$N2115)-1)</f>
        <v>music</v>
      </c>
      <c r="R2115" t="str">
        <f t="shared" ref="R2115:R2178" si="201">RIGHT(N2115,LEN(N2115)-SEARCH("/",N2115))</f>
        <v>indie rock</v>
      </c>
      <c r="S2115" s="15">
        <f t="shared" ref="S2115:S2178" si="202">((($J2115/60)/60)/24)+DATE(1970,1,1)</f>
        <v>41870.86546296296</v>
      </c>
      <c r="T2115" s="15">
        <f t="shared" ref="T2115:T2178" si="203">((($I2115/60)/60)/24)+DATE(1970,1,1)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LEFT($N2179, SEARCH("/",$N2179)-1)</f>
        <v>music</v>
      </c>
      <c r="R2179" t="str">
        <f t="shared" ref="R2179:R2242" si="207">RIGHT(N2179,LEN(N2179)-SEARCH("/",N2179))</f>
        <v>rock</v>
      </c>
      <c r="S2179" s="15">
        <f t="shared" ref="S2179:S2242" si="208">((($J2179/60)/60)/24)+DATE(1970,1,1)</f>
        <v>42502.250775462962</v>
      </c>
      <c r="T2179" s="15">
        <f t="shared" ref="T2179:T2242" si="209">((($I2179/60)/60)/24)+DATE(1970,1,1)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LEFT($N2243, SEARCH("/",$N2243)-1)</f>
        <v>games</v>
      </c>
      <c r="R2243" t="str">
        <f t="shared" ref="R2243:R2306" si="213">RIGHT(N2243,LEN(N2243)-SEARCH("/",N2243))</f>
        <v>tabletop games</v>
      </c>
      <c r="S2243" s="15">
        <f t="shared" ref="S2243:S2306" si="214">((($J2243/60)/60)/24)+DATE(1970,1,1)</f>
        <v>42766.827546296292</v>
      </c>
      <c r="T2243" s="15">
        <f t="shared" ref="T2243:T2306" si="215">((($I2243/60)/60)/24)+DATE(1970,1,1)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LEFT($N2307, SEARCH("/",$N2307)-1)</f>
        <v>music</v>
      </c>
      <c r="R2307" t="str">
        <f t="shared" ref="R2307:R2370" si="219">RIGHT(N2307,LEN(N2307)-SEARCH("/",N2307))</f>
        <v>indie rock</v>
      </c>
      <c r="S2307" s="15">
        <f t="shared" ref="S2307:S2370" si="220">((($J2307/60)/60)/24)+DATE(1970,1,1)</f>
        <v>41834.695277777777</v>
      </c>
      <c r="T2307" s="15">
        <f t="shared" ref="T2307:T2370" si="221">((($I2307/60)/60)/24)+DATE(1970,1,1)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LEFT($N2371, SEARCH("/",$N2371)-1)</f>
        <v>technology</v>
      </c>
      <c r="R2371" t="str">
        <f t="shared" ref="R2371:R2434" si="225">RIGHT(N2371,LEN(N2371)-SEARCH("/",N2371))</f>
        <v>web</v>
      </c>
      <c r="S2371" s="15">
        <f t="shared" ref="S2371:S2434" si="226">((($J2371/60)/60)/24)+DATE(1970,1,1)</f>
        <v>42380.812627314815</v>
      </c>
      <c r="T2371" s="15">
        <f t="shared" ref="T2371:T2434" si="227">((($I2371/60)/60)/24)+DATE(1970,1,1)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LEFT($N2435, SEARCH("/",$N2435)-1)</f>
        <v>food</v>
      </c>
      <c r="R2435" t="str">
        <f t="shared" ref="R2435:R2498" si="231">RIGHT(N2435,LEN(N2435)-SEARCH("/",N2435))</f>
        <v>food trucks</v>
      </c>
      <c r="S2435" s="15">
        <f t="shared" ref="S2435:S2498" si="232">((($J2435/60)/60)/24)+DATE(1970,1,1)</f>
        <v>42397.89980324074</v>
      </c>
      <c r="T2435" s="15">
        <f t="shared" ref="T2435:T2498" si="233">((($I2435/60)/60)/24)+DATE(1970,1,1)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LEFT($N2499, SEARCH("/",$N2499)-1)</f>
        <v>music</v>
      </c>
      <c r="R2499" t="str">
        <f t="shared" ref="R2499:R2562" si="237">RIGHT(N2499,LEN(N2499)-SEARCH("/",N2499))</f>
        <v>indie rock</v>
      </c>
      <c r="S2499" s="15">
        <f t="shared" ref="S2499:S2562" si="238">((($J2499/60)/60)/24)+DATE(1970,1,1)</f>
        <v>40730.878912037035</v>
      </c>
      <c r="T2499" s="15">
        <f t="shared" ref="T2499:T2562" si="239">((($I2499/60)/60)/24)+DATE(1970,1,1)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LEFT($N2563, SEARCH("/",$N2563)-1)</f>
        <v>food</v>
      </c>
      <c r="R2563" t="str">
        <f t="shared" ref="R2563:R2626" si="243">RIGHT(N2563,LEN(N2563)-SEARCH("/",N2563))</f>
        <v>food trucks</v>
      </c>
      <c r="S2563" s="15">
        <f t="shared" ref="S2563:S2626" si="244">((($J2563/60)/60)/24)+DATE(1970,1,1)</f>
        <v>42260.528807870374</v>
      </c>
      <c r="T2563" s="15">
        <f t="shared" ref="T2563:T2626" si="245">((($I2563/60)/60)/24)+DATE(1970,1,1)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LEFT($N2627, SEARCH("/",$N2627)-1)</f>
        <v>technology</v>
      </c>
      <c r="R2627" t="str">
        <f t="shared" ref="R2627:R2690" si="249">RIGHT(N2627,LEN(N2627)-SEARCH("/",N2627))</f>
        <v>space exploration</v>
      </c>
      <c r="S2627" s="15">
        <f t="shared" ref="S2627:S2690" si="250">((($J2627/60)/60)/24)+DATE(1970,1,1)</f>
        <v>42658.810277777782</v>
      </c>
      <c r="T2627" s="15">
        <f t="shared" ref="T2627:T2690" si="251">((($I2627/60)/60)/24)+DATE(1970,1,1)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LEFT($N2691, SEARCH("/",$N2691)-1)</f>
        <v>food</v>
      </c>
      <c r="R2691" t="str">
        <f t="shared" ref="R2691:R2754" si="255">RIGHT(N2691,LEN(N2691)-SEARCH("/",N2691))</f>
        <v>food trucks</v>
      </c>
      <c r="S2691" s="15">
        <f t="shared" ref="S2691:S2754" si="256">((($J2691/60)/60)/24)+DATE(1970,1,1)</f>
        <v>42551.961689814809</v>
      </c>
      <c r="T2691" s="15">
        <f t="shared" ref="T2691:T2754" si="257">((($I2691/60)/60)/24)+DATE(1970,1,1)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LEFT($N2755, SEARCH("/",$N2755)-1)</f>
        <v>publishing</v>
      </c>
      <c r="R2755" t="str">
        <f t="shared" ref="R2755:R2818" si="261">RIGHT(N2755,LEN(N2755)-SEARCH("/",N2755))</f>
        <v>children's books</v>
      </c>
      <c r="S2755" s="15">
        <f t="shared" ref="S2755:S2818" si="262">((($J2755/60)/60)/24)+DATE(1970,1,1)</f>
        <v>41117.900729166664</v>
      </c>
      <c r="T2755" s="15">
        <f t="shared" ref="T2755:T2818" si="263">((($I2755/60)/60)/24)+DATE(1970,1,1)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LEFT($N2819, SEARCH("/",$N2819)-1)</f>
        <v>theater</v>
      </c>
      <c r="R2819" t="str">
        <f t="shared" ref="R2819:R2882" si="267">RIGHT(N2819,LEN(N2819)-SEARCH("/",N2819))</f>
        <v>plays</v>
      </c>
      <c r="S2819" s="15">
        <f t="shared" ref="S2819:S2882" si="268">((($J2819/60)/60)/24)+DATE(1970,1,1)</f>
        <v>42023.634976851856</v>
      </c>
      <c r="T2819" s="15">
        <f t="shared" ref="T2819:T2882" si="269">((($I2819/60)/60)/24)+DATE(1970,1,1)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LEFT($N2883, SEARCH("/",$N2883)-1)</f>
        <v>theater</v>
      </c>
      <c r="R2883" t="str">
        <f t="shared" ref="R2883:R2946" si="273">RIGHT(N2883,LEN(N2883)-SEARCH("/",N2883))</f>
        <v>plays</v>
      </c>
      <c r="S2883" s="15">
        <f t="shared" ref="S2883:S2946" si="274">((($J2883/60)/60)/24)+DATE(1970,1,1)</f>
        <v>41916.597638888888</v>
      </c>
      <c r="T2883" s="15">
        <f t="shared" ref="T2883:T2946" si="275">((($I2883/60)/60)/24)+DATE(1970,1,1)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LEFT($N2947, SEARCH("/",$N2947)-1)</f>
        <v>theater</v>
      </c>
      <c r="R2947" t="str">
        <f t="shared" ref="R2947:R3010" si="279">RIGHT(N2947,LEN(N2947)-SEARCH("/",N2947))</f>
        <v>spaces</v>
      </c>
      <c r="S2947" s="15">
        <f t="shared" ref="S2947:S3010" si="280">((($J2947/60)/60)/24)+DATE(1970,1,1)</f>
        <v>42118.139583333337</v>
      </c>
      <c r="T2947" s="15">
        <f t="shared" ref="T2947:T3010" si="281">((($I2947/60)/60)/24)+DATE(1970,1,1)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LEFT($N3011, SEARCH("/",$N3011)-1)</f>
        <v>theater</v>
      </c>
      <c r="R3011" t="str">
        <f t="shared" ref="R3011:R3074" si="285">RIGHT(N3011,LEN(N3011)-SEARCH("/",N3011))</f>
        <v>spaces</v>
      </c>
      <c r="S3011" s="15">
        <f t="shared" ref="S3011:S3074" si="286">((($J3011/60)/60)/24)+DATE(1970,1,1)</f>
        <v>41939.569907407407</v>
      </c>
      <c r="T3011" s="15">
        <f t="shared" ref="T3011:T3074" si="287">((($I3011/60)/60)/24)+DATE(1970,1,1)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LEFT($N3075, SEARCH("/",$N3075)-1)</f>
        <v>theater</v>
      </c>
      <c r="R3075" t="str">
        <f t="shared" ref="R3075:R3138" si="291">RIGHT(N3075,LEN(N3075)-SEARCH("/",N3075))</f>
        <v>spaces</v>
      </c>
      <c r="S3075" s="15">
        <f t="shared" ref="S3075:S3138" si="292">((($J3075/60)/60)/24)+DATE(1970,1,1)</f>
        <v>42111.684027777781</v>
      </c>
      <c r="T3075" s="15">
        <f t="shared" ref="T3075:T3138" si="293">((($I3075/60)/60)/24)+DATE(1970,1,1)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LEFT($N3139, SEARCH("/",$N3139)-1)</f>
        <v>theater</v>
      </c>
      <c r="R3139" t="str">
        <f t="shared" ref="R3139:R3202" si="297">RIGHT(N3139,LEN(N3139)-SEARCH("/",N3139))</f>
        <v>plays</v>
      </c>
      <c r="S3139" s="15">
        <f t="shared" ref="S3139:S3202" si="298">((($J3139/60)/60)/24)+DATE(1970,1,1)</f>
        <v>42807.885057870371</v>
      </c>
      <c r="T3139" s="15">
        <f t="shared" ref="T3139:T3202" si="299">((($I3139/60)/60)/24)+DATE(1970,1,1)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LEFT($N3203, SEARCH("/",$N3203)-1)</f>
        <v>theater</v>
      </c>
      <c r="R3203" t="str">
        <f t="shared" ref="R3203:R3266" si="303">RIGHT(N3203,LEN(N3203)-SEARCH("/",N3203))</f>
        <v>musical</v>
      </c>
      <c r="S3203" s="15">
        <f t="shared" ref="S3203:S3266" si="304">((($J3203/60)/60)/24)+DATE(1970,1,1)</f>
        <v>41861.767094907409</v>
      </c>
      <c r="T3203" s="15">
        <f t="shared" ref="T3203:T3266" si="305">((($I3203/60)/60)/24)+DATE(1970,1,1)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LEFT($N3267, SEARCH("/",$N3267)-1)</f>
        <v>theater</v>
      </c>
      <c r="R3267" t="str">
        <f t="shared" ref="R3267:R3330" si="309">RIGHT(N3267,LEN(N3267)-SEARCH("/",N3267))</f>
        <v>plays</v>
      </c>
      <c r="S3267" s="15">
        <f t="shared" ref="S3267:S3330" si="310">((($J3267/60)/60)/24)+DATE(1970,1,1)</f>
        <v>42311.711979166663</v>
      </c>
      <c r="T3267" s="15">
        <f t="shared" ref="T3267:T3330" si="311">((($I3267/60)/60)/24)+DATE(1970,1,1)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LEFT($N3331, SEARCH("/",$N3331)-1)</f>
        <v>theater</v>
      </c>
      <c r="R3331" t="str">
        <f t="shared" ref="R3331:R3394" si="315">RIGHT(N3331,LEN(N3331)-SEARCH("/",N3331))</f>
        <v>plays</v>
      </c>
      <c r="S3331" s="15">
        <f t="shared" ref="S3331:S3394" si="316">((($J3331/60)/60)/24)+DATE(1970,1,1)</f>
        <v>41837.323009259257</v>
      </c>
      <c r="T3331" s="15">
        <f t="shared" ref="T3331:T3394" si="317">((($I3331/60)/60)/24)+DATE(1970,1,1)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LEFT($N3395, SEARCH("/",$N3395)-1)</f>
        <v>theater</v>
      </c>
      <c r="R3395" t="str">
        <f t="shared" ref="R3395:R3458" si="321">RIGHT(N3395,LEN(N3395)-SEARCH("/",N3395))</f>
        <v>plays</v>
      </c>
      <c r="S3395" s="15">
        <f t="shared" ref="S3395:S3458" si="322">((($J3395/60)/60)/24)+DATE(1970,1,1)</f>
        <v>41923.921643518523</v>
      </c>
      <c r="T3395" s="15">
        <f t="shared" ref="T3395:T3458" si="323">((($I3395/60)/60)/24)+DATE(1970,1,1)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LEFT($N3459, SEARCH("/",$N3459)-1)</f>
        <v>theater</v>
      </c>
      <c r="R3459" t="str">
        <f t="shared" ref="R3459:R3522" si="327">RIGHT(N3459,LEN(N3459)-SEARCH("/",N3459))</f>
        <v>plays</v>
      </c>
      <c r="S3459" s="15">
        <f t="shared" ref="S3459:S3522" si="328">((($J3459/60)/60)/24)+DATE(1970,1,1)</f>
        <v>42016.706678240742</v>
      </c>
      <c r="T3459" s="15">
        <f t="shared" ref="T3459:T3522" si="329">((($I3459/60)/60)/24)+DATE(1970,1,1)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LEFT($N3523, SEARCH("/",$N3523)-1)</f>
        <v>theater</v>
      </c>
      <c r="R3523" t="str">
        <f t="shared" ref="R3523:R3586" si="333">RIGHT(N3523,LEN(N3523)-SEARCH("/",N3523))</f>
        <v>plays</v>
      </c>
      <c r="S3523" s="15">
        <f t="shared" ref="S3523:S3586" si="334">((($J3523/60)/60)/24)+DATE(1970,1,1)</f>
        <v>41881.361342592594</v>
      </c>
      <c r="T3523" s="15">
        <f t="shared" ref="T3523:T3586" si="335">((($I3523/60)/60)/24)+DATE(1970,1,1)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LEFT($N3587, SEARCH("/",$N3587)-1)</f>
        <v>theater</v>
      </c>
      <c r="R3587" t="str">
        <f t="shared" ref="R3587:R3650" si="339">RIGHT(N3587,LEN(N3587)-SEARCH("/",N3587))</f>
        <v>plays</v>
      </c>
      <c r="S3587" s="15">
        <f t="shared" ref="S3587:S3650" si="340">((($J3587/60)/60)/24)+DATE(1970,1,1)</f>
        <v>41964.716319444444</v>
      </c>
      <c r="T3587" s="15">
        <f t="shared" ref="T3587:T3650" si="341">((($I3587/60)/60)/24)+DATE(1970,1,1)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LEFT($N3651, SEARCH("/",$N3651)-1)</f>
        <v>theater</v>
      </c>
      <c r="R3651" t="str">
        <f t="shared" ref="R3651:R3714" si="345">RIGHT(N3651,LEN(N3651)-SEARCH("/",N3651))</f>
        <v>plays</v>
      </c>
      <c r="S3651" s="15">
        <f t="shared" ref="S3651:S3714" si="346">((($J3651/60)/60)/24)+DATE(1970,1,1)</f>
        <v>41780.712893518517</v>
      </c>
      <c r="T3651" s="15">
        <f t="shared" ref="T3651:T3714" si="347">((($I3651/60)/60)/24)+DATE(1970,1,1)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LEFT($N3715, SEARCH("/",$N3715)-1)</f>
        <v>theater</v>
      </c>
      <c r="R3715" t="str">
        <f t="shared" ref="R3715:R3778" si="351">RIGHT(N3715,LEN(N3715)-SEARCH("/",N3715))</f>
        <v>plays</v>
      </c>
      <c r="S3715" s="15">
        <f t="shared" ref="S3715:S3778" si="352">((($J3715/60)/60)/24)+DATE(1970,1,1)</f>
        <v>42505.738032407404</v>
      </c>
      <c r="T3715" s="15">
        <f t="shared" ref="T3715:T3778" si="353">((($I3715/60)/60)/24)+DATE(1970,1,1)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LEFT($N3779, SEARCH("/",$N3779)-1)</f>
        <v>theater</v>
      </c>
      <c r="R3779" t="str">
        <f t="shared" ref="R3779:R3842" si="357">RIGHT(N3779,LEN(N3779)-SEARCH("/",N3779))</f>
        <v>musical</v>
      </c>
      <c r="S3779" s="15">
        <f t="shared" ref="S3779:S3842" si="358">((($J3779/60)/60)/24)+DATE(1970,1,1)</f>
        <v>41887.111354166671</v>
      </c>
      <c r="T3779" s="15">
        <f t="shared" ref="T3779:T3842" si="359">((($I3779/60)/60)/24)+DATE(1970,1,1)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LEFT($N3843, SEARCH("/",$N3843)-1)</f>
        <v>theater</v>
      </c>
      <c r="R3843" t="str">
        <f t="shared" ref="R3843:R3906" si="363">RIGHT(N3843,LEN(N3843)-SEARCH("/",N3843))</f>
        <v>plays</v>
      </c>
      <c r="S3843" s="15">
        <f t="shared" ref="S3843:S3906" si="364">((($J3843/60)/60)/24)+DATE(1970,1,1)</f>
        <v>41780.785729166666</v>
      </c>
      <c r="T3843" s="15">
        <f t="shared" ref="T3843:T3906" si="365">((($I3843/60)/60)/24)+DATE(1970,1,1)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LEFT($N3907, SEARCH("/",$N3907)-1)</f>
        <v>theater</v>
      </c>
      <c r="R3907" t="str">
        <f t="shared" ref="R3907:R3970" si="369">RIGHT(N3907,LEN(N3907)-SEARCH("/",N3907))</f>
        <v>plays</v>
      </c>
      <c r="S3907" s="15">
        <f t="shared" ref="S3907:S3970" si="370">((($J3907/60)/60)/24)+DATE(1970,1,1)</f>
        <v>42124.623877314814</v>
      </c>
      <c r="T3907" s="15">
        <f t="shared" ref="T3907:T3970" si="371">((($I3907/60)/60)/24)+DATE(1970,1,1)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LEFT($N3971, SEARCH("/",$N3971)-1)</f>
        <v>theater</v>
      </c>
      <c r="R3971" t="str">
        <f t="shared" ref="R3971:R4034" si="375">RIGHT(N3971,LEN(N3971)-SEARCH("/",N3971))</f>
        <v>plays</v>
      </c>
      <c r="S3971" s="15">
        <f t="shared" ref="S3971:S4034" si="376">((($J3971/60)/60)/24)+DATE(1970,1,1)</f>
        <v>42601.854699074072</v>
      </c>
      <c r="T3971" s="15">
        <f t="shared" ref="T3971:T4034" si="377">((($I3971/60)/60)/24)+DATE(1970,1,1)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LEFT($N4035, SEARCH("/",$N4035)-1)</f>
        <v>theater</v>
      </c>
      <c r="R4035" t="str">
        <f t="shared" ref="R4035:R4098" si="381">RIGHT(N4035,LEN(N4035)-SEARCH("/",N4035))</f>
        <v>plays</v>
      </c>
      <c r="S4035" s="15">
        <f t="shared" ref="S4035:S4098" si="382">((($J4035/60)/60)/24)+DATE(1970,1,1)</f>
        <v>42614.268796296295</v>
      </c>
      <c r="T4035" s="15">
        <f t="shared" ref="T4035:T4098" si="383">((($I4035/60)/60)/24)+DATE(1970,1,1)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LEFT($N4099, SEARCH("/",$N4099)-1)</f>
        <v>theater</v>
      </c>
      <c r="R4099" t="str">
        <f t="shared" ref="R4099:R4115" si="387">RIGHT(N4099,LEN(N4099)-SEARCH("/",N4099))</f>
        <v>plays</v>
      </c>
      <c r="S4099" s="15">
        <f t="shared" ref="S4099:S4115" si="388">((($J4099/60)/60)/24)+DATE(1970,1,1)</f>
        <v>42344.824502314819</v>
      </c>
      <c r="T4099" s="15">
        <f t="shared" ref="T4099:T4115" si="389">((($I4099/60)/60)/24)+DATE(1970,1,1)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sheetProtection sheet="1" objects="1" scenarios="1"/>
  <conditionalFormatting sqref="F1:F1048576">
    <cfRule type="containsText" dxfId="6" priority="17" operator="containsText" text="live">
      <formula>NOT(ISERROR(SEARCH("live",F1)))</formula>
    </cfRule>
    <cfRule type="containsText" dxfId="5" priority="18" operator="containsText" text="canceled">
      <formula>NOT(ISERROR(SEARCH("canceled",F1)))</formula>
    </cfRule>
    <cfRule type="containsText" dxfId="4" priority="19" operator="containsText" text="failed">
      <formula>NOT(ISERROR(SEARCH("failed",F1)))</formula>
    </cfRule>
    <cfRule type="containsText" dxfId="3" priority="20" operator="containsText" text="successful">
      <formula>NOT(ISERROR(SEARCH("successful",F1)))</formula>
    </cfRule>
  </conditionalFormatting>
  <conditionalFormatting sqref="O2:O4115">
    <cfRule type="expression" dxfId="2" priority="1">
      <formula>O2&lt;100%</formula>
    </cfRule>
    <cfRule type="expression" dxfId="1" priority="2">
      <formula>O2&lt;200%</formula>
    </cfRule>
    <cfRule type="expression" dxfId="0" priority="4">
      <formula>O2&gt;199%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2021-06-02T03:57:49Z</dcterms:modified>
</cp:coreProperties>
</file>