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M值 先轉成數字 再貼" sheetId="1" state="visible" r:id="rId1"/>
    <sheet name="說明" sheetId="2" state="visible" r:id="rId2"/>
    <sheet name="報表 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"/>
    <numFmt numFmtId="165" formatCode="yyyy/mm/dd\ hh:mm:ss"/>
    <numFmt numFmtId="166" formatCode="yyyy-mm-dd h:mm:ss"/>
  </numFmts>
  <fonts count="8">
    <font>
      <name val="Arial"/>
      <color rgb="FF000000"/>
      <sz val="10"/>
    </font>
    <font>
      <name val="Arial"/>
      <color rgb="FF000000"/>
      <sz val="6"/>
    </font>
    <font>
      <name val="MingLiU"/>
      <charset val="136"/>
      <family val="3"/>
      <b val="1"/>
      <color rgb="FFFFFFFF"/>
      <sz val="10"/>
    </font>
    <font>
      <name val="MingLiU"/>
      <charset val="136"/>
      <family val="3"/>
      <color rgb="FF000000"/>
      <sz val="10"/>
    </font>
    <font>
      <name val="MingLiU"/>
      <charset val="136"/>
      <family val="3"/>
      <color rgb="FF333333"/>
      <sz val="9"/>
    </font>
    <font>
      <name val="MingLiU"/>
      <charset val="136"/>
      <family val="3"/>
      <color rgb="FF333333"/>
      <sz val="10"/>
    </font>
    <font>
      <name val="MingLiU"/>
      <charset val="136"/>
      <family val="3"/>
      <b val="1"/>
      <color rgb="FF000000"/>
      <sz val="10"/>
    </font>
    <font>
      <name val="細明體"/>
      <charset val="136"/>
      <family val="3"/>
      <sz val="9"/>
    </font>
  </fonts>
  <fills count="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00ED7D31"/>
      </patternFill>
    </fill>
  </fills>
  <borders count="6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 applyAlignment="1">
      <alignment vertical="center"/>
    </xf>
  </cellStyleXfs>
  <cellXfs count="40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/>
    </xf>
    <xf numFmtId="49" fontId="2" fillId="3" borderId="1" applyAlignment="1" pivotButton="0" quotePrefix="0" xfId="0">
      <alignment horizontal="left" vertical="top" wrapText="1"/>
    </xf>
    <xf numFmtId="49" fontId="3" fillId="4" borderId="2" applyAlignment="1" pivotButton="0" quotePrefix="0" xfId="0">
      <alignment horizontal="left"/>
    </xf>
    <xf numFmtId="164" fontId="3" fillId="4" borderId="2" applyAlignment="1" pivotButton="0" quotePrefix="0" xfId="0">
      <alignment horizontal="left"/>
    </xf>
    <xf numFmtId="165" fontId="3" fillId="4" borderId="2" applyAlignment="1" pivotButton="0" quotePrefix="0" xfId="0">
      <alignment horizontal="left"/>
    </xf>
    <xf numFmtId="14" fontId="3" fillId="4" borderId="2" applyAlignment="1" pivotButton="0" quotePrefix="0" xfId="0">
      <alignment horizontal="left"/>
    </xf>
    <xf numFmtId="0" fontId="3" fillId="4" borderId="2" applyAlignment="1" pivotButton="0" quotePrefix="0" xfId="0">
      <alignment horizontal="right" vertical="center"/>
    </xf>
    <xf numFmtId="0" fontId="3" fillId="4" borderId="2" applyAlignment="1" pivotButton="0" quotePrefix="0" xfId="0">
      <alignment horizontal="left"/>
    </xf>
    <xf numFmtId="49" fontId="3" fillId="5" borderId="2" applyAlignment="1" pivotButton="0" quotePrefix="0" xfId="0">
      <alignment horizontal="left"/>
    </xf>
    <xf numFmtId="49" fontId="3" fillId="4" borderId="2" applyAlignment="1" pivotButton="0" quotePrefix="0" xfId="0">
      <alignment horizontal="left" vertical="center"/>
    </xf>
    <xf numFmtId="1" fontId="3" fillId="4" borderId="2" applyAlignment="1" pivotButton="0" quotePrefix="0" xfId="0">
      <alignment horizontal="right" vertical="center"/>
    </xf>
    <xf numFmtId="49" fontId="3" fillId="2" borderId="2" applyAlignment="1" pivotButton="0" quotePrefix="0" xfId="0">
      <alignment horizontal="left"/>
    </xf>
    <xf numFmtId="164" fontId="3" fillId="2" borderId="2" applyAlignment="1" pivotButton="0" quotePrefix="0" xfId="0">
      <alignment horizontal="left"/>
    </xf>
    <xf numFmtId="165" fontId="3" fillId="2" borderId="2" applyAlignment="1" pivotButton="0" quotePrefix="0" xfId="0">
      <alignment horizontal="left"/>
    </xf>
    <xf numFmtId="14" fontId="3" fillId="2" borderId="2" applyAlignment="1" pivotButton="0" quotePrefix="0" xfId="0">
      <alignment horizontal="left"/>
    </xf>
    <xf numFmtId="0" fontId="3" fillId="2" borderId="2" applyAlignment="1" pivotButton="0" quotePrefix="0" xfId="0">
      <alignment horizontal="right" vertical="center"/>
    </xf>
    <xf numFmtId="0" fontId="3" fillId="2" borderId="2" applyAlignment="1" pivotButton="0" quotePrefix="0" xfId="0">
      <alignment horizontal="left"/>
    </xf>
    <xf numFmtId="49" fontId="3" fillId="2" borderId="2" applyAlignment="1" pivotButton="0" quotePrefix="0" xfId="0">
      <alignment horizontal="left" vertical="center"/>
    </xf>
    <xf numFmtId="1" fontId="3" fillId="2" borderId="2" applyAlignment="1" pivotButton="0" quotePrefix="0" xfId="0">
      <alignment horizontal="right" vertical="center"/>
    </xf>
    <xf numFmtId="0" fontId="4" fillId="2" borderId="0" applyAlignment="1" pivotButton="0" quotePrefix="0" xfId="0">
      <alignment horizontal="left"/>
    </xf>
    <xf numFmtId="0" fontId="2" fillId="6" borderId="3" applyAlignment="1" pivotButton="0" quotePrefix="0" xfId="0">
      <alignment horizontal="left" vertical="center" wrapText="1"/>
    </xf>
    <xf numFmtId="0" fontId="2" fillId="6" borderId="3" applyAlignment="1" pivotButton="0" quotePrefix="0" xfId="0">
      <alignment horizontal="left" vertical="center"/>
    </xf>
    <xf numFmtId="0" fontId="5" fillId="7" borderId="4" applyAlignment="1" pivotButton="0" quotePrefix="0" xfId="0">
      <alignment horizontal="left" vertical="center"/>
    </xf>
    <xf numFmtId="49" fontId="6" fillId="5" borderId="3" applyAlignment="1" pivotButton="0" quotePrefix="0" xfId="0">
      <alignment horizontal="left" vertical="center"/>
    </xf>
    <xf numFmtId="49" fontId="2" fillId="6" borderId="3" applyAlignment="1" pivotButton="0" quotePrefix="0" xfId="0">
      <alignment horizontal="left" vertical="center"/>
    </xf>
    <xf numFmtId="49" fontId="5" fillId="5" borderId="4" applyAlignment="1" pivotButton="0" quotePrefix="0" xfId="0">
      <alignment horizontal="left" vertical="center"/>
    </xf>
    <xf numFmtId="49" fontId="5" fillId="7" borderId="4" applyAlignment="1" pivotButton="0" quotePrefix="0" xfId="0">
      <alignment horizontal="left" vertical="center"/>
    </xf>
    <xf numFmtId="3" fontId="5" fillId="7" borderId="4" applyAlignment="1" pivotButton="0" quotePrefix="0" xfId="0">
      <alignment horizontal="right" vertical="center"/>
    </xf>
    <xf numFmtId="49" fontId="5" fillId="2" borderId="4" applyAlignment="1" pivotButton="0" quotePrefix="0" xfId="0">
      <alignment horizontal="left" vertical="center"/>
    </xf>
    <xf numFmtId="3" fontId="5" fillId="2" borderId="4" applyAlignment="1" pivotButton="0" quotePrefix="0" xfId="0">
      <alignment horizontal="right" vertical="center"/>
    </xf>
    <xf numFmtId="0" fontId="0" fillId="0" borderId="0" pivotButton="0" quotePrefix="0" xfId="0"/>
    <xf numFmtId="0" fontId="0" fillId="8" borderId="0" pivotButton="0" quotePrefix="0" xfId="0"/>
    <xf numFmtId="0" fontId="0" fillId="8" borderId="5" pivotButton="0" quotePrefix="0" xfId="0"/>
    <xf numFmtId="164" fontId="3" fillId="4" borderId="2" applyAlignment="1" pivotButton="0" quotePrefix="0" xfId="0">
      <alignment horizontal="left"/>
    </xf>
    <xf numFmtId="165" fontId="3" fillId="4" borderId="2" applyAlignment="1" pivotButton="0" quotePrefix="0" xfId="0">
      <alignment horizontal="left"/>
    </xf>
    <xf numFmtId="9" fontId="0" fillId="0" borderId="0" pivotButton="0" quotePrefix="0" xfId="0"/>
    <xf numFmtId="164" fontId="3" fillId="2" borderId="2" applyAlignment="1" pivotButton="0" quotePrefix="0" xfId="0">
      <alignment horizontal="left"/>
    </xf>
    <xf numFmtId="165" fontId="3" fillId="2" borderId="2" applyAlignment="1" pivotButton="0" quotePrefix="0" xfId="0">
      <alignment horizontal="left"/>
    </xf>
    <xf numFmtId="166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4</col>
      <colOff>0</colOff>
      <row>2</row>
      <rowOff>0</rowOff>
    </to>
    <pic>
      <nvPicPr>
        <cNvPr id="2" name="Picture 1" descr="Inserted picture RelID: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49"/>
  <sheetViews>
    <sheetView tabSelected="1" workbookViewId="0">
      <selection activeCell="O30" sqref="O30"/>
    </sheetView>
  </sheetViews>
  <sheetFormatPr baseColWidth="8" defaultRowHeight="13.2"/>
  <cols>
    <col width="15.5546875" customWidth="1" style="31" min="1" max="1"/>
    <col width="10.6640625" customWidth="1" style="31" min="2" max="2"/>
    <col width="6.88671875" customWidth="1" style="31" min="3" max="3"/>
    <col width="7.109375" customWidth="1" style="31" min="4" max="4"/>
    <col width="6.88671875" customWidth="1" style="31" min="5" max="5"/>
    <col width="14.6640625" customWidth="1" style="31" min="6" max="6"/>
    <col width="10.88671875" customWidth="1" style="31" min="7" max="7"/>
    <col width="14.6640625" customWidth="1" style="31" min="8" max="16"/>
    <col width="3.109375" customWidth="1" style="31" min="17" max="17"/>
    <col width="14.6640625" customWidth="1" style="31" min="18" max="27"/>
    <col width="9" customWidth="1" style="31" min="28" max="28"/>
    <col width="14.6640625" customWidth="1" style="31" min="29" max="47"/>
    <col width="9" customWidth="1" style="31" min="48" max="48"/>
    <col width="14.6640625" customWidth="1" style="31" min="49" max="67"/>
    <col width="9" customWidth="1" style="31" min="68" max="68"/>
    <col width="10.6640625" customWidth="1" style="31" min="69" max="69"/>
    <col width="8.44140625" customWidth="1" style="31" min="70" max="70"/>
    <col width="14.6640625" customWidth="1" style="31" min="71" max="105"/>
    <col hidden="1" width="4.6640625" customWidth="1" style="31" min="106" max="106"/>
    <col width="16" customWidth="1" style="31" min="107" max="107"/>
    <col width="16" customWidth="1" style="31" min="108" max="108"/>
    <col width="16" customWidth="1" style="31" min="109" max="109"/>
    <col width="16" customWidth="1" style="31" min="110" max="110"/>
    <col width="16" customWidth="1" style="31" min="111" max="111"/>
    <col width="16" customWidth="1" style="31" min="112" max="112"/>
    <col width="16" customWidth="1" style="31" min="113" max="113"/>
    <col width="16" customWidth="1" style="31" min="114" max="114"/>
    <col hidden="1" width="13" customWidth="1" style="31" min="115" max="115"/>
    <col width="16" customWidth="1" style="31" min="116" max="116"/>
    <col width="16" customWidth="1" style="31" min="117" max="117"/>
    <col width="16" customWidth="1" style="31" min="118" max="118"/>
    <col width="16" customWidth="1" style="31" min="119" max="119"/>
    <col width="16" customWidth="1" style="31" min="120" max="120"/>
    <col width="16" customWidth="1" style="31" min="121" max="121"/>
    <col width="16" customWidth="1" style="31" min="122" max="122"/>
  </cols>
  <sheetData>
    <row r="1" ht="52.35" customFormat="1" customHeight="1" s="1">
      <c r="A1" s="2" t="inlineStr">
        <is>
          <t>客訴編號</t>
        </is>
      </c>
      <c r="B1" s="2" t="inlineStr">
        <is>
          <t>SUBSCR_ID</t>
        </is>
      </c>
      <c r="C1" s="2" t="inlineStr">
        <is>
          <t>CSR填單時間</t>
        </is>
      </c>
      <c r="D1" s="2" t="inlineStr">
        <is>
          <t>時(Hour)</t>
        </is>
      </c>
      <c r="E1" s="2" t="inlineStr">
        <is>
          <t>年月</t>
        </is>
      </c>
      <c r="F1" s="2" t="inlineStr">
        <is>
          <t>週定義4</t>
        </is>
      </c>
      <c r="G1" s="2" t="inlineStr">
        <is>
          <t>日期</t>
        </is>
      </c>
      <c r="H1" s="2" t="inlineStr">
        <is>
          <t>維運處2</t>
        </is>
      </c>
      <c r="I1" s="2" t="inlineStr">
        <is>
          <t>縣市2</t>
        </is>
      </c>
      <c r="J1" s="2" t="inlineStr">
        <is>
          <t>縣市行政區2</t>
        </is>
      </c>
      <c r="K1" s="2" t="inlineStr">
        <is>
          <t>誰處理的</t>
        </is>
      </c>
      <c r="L1" s="2" t="inlineStr">
        <is>
          <t>客戶填單反應項目第三層</t>
        </is>
      </c>
      <c r="M1" s="2" t="inlineStr">
        <is>
          <t>客戶類別</t>
        </is>
      </c>
      <c r="N1" s="2" t="inlineStr">
        <is>
          <t>客戶類別2</t>
        </is>
      </c>
      <c r="O1" s="2" t="inlineStr">
        <is>
          <t>世代別</t>
        </is>
      </c>
      <c r="P1" s="2" t="inlineStr">
        <is>
          <t>NMD層級一說明</t>
        </is>
      </c>
      <c r="Q1" s="2" t="inlineStr">
        <is>
          <t>CC值</t>
        </is>
      </c>
      <c r="R1" s="2" t="inlineStr">
        <is>
          <t>作業/障礙/抗爭</t>
        </is>
      </c>
      <c r="S1" s="2" t="inlineStr">
        <is>
          <t>OM回覆類型一</t>
        </is>
      </c>
      <c r="T1" s="2" t="inlineStr">
        <is>
          <t>OM回覆類型二</t>
        </is>
      </c>
      <c r="U1" s="2" t="inlineStr">
        <is>
          <t>網訊編號</t>
        </is>
      </c>
      <c r="V1" s="2" t="inlineStr">
        <is>
          <t>網訊訊息分類</t>
        </is>
      </c>
      <c r="W1" s="2" t="inlineStr">
        <is>
          <t>SITE_ID1</t>
        </is>
      </c>
      <c r="X1" s="2" t="inlineStr">
        <is>
          <t>SITE_ID2</t>
        </is>
      </c>
      <c r="Y1" s="2" t="inlineStr">
        <is>
          <t>SITE_ID3</t>
        </is>
      </c>
      <c r="Z1" s="2" t="inlineStr">
        <is>
          <t>改善性</t>
        </is>
      </c>
      <c r="AA1" s="2" t="inlineStr">
        <is>
          <t>客訴預判說明</t>
        </is>
      </c>
      <c r="AB1" s="2" t="inlineStr">
        <is>
          <t>KPI基站1</t>
        </is>
      </c>
      <c r="AC1" s="2" t="inlineStr">
        <is>
          <t>KPI基站1前一日最差PRB值</t>
        </is>
      </c>
      <c r="AD1" s="2" t="inlineStr">
        <is>
          <t>iPM干擾SiteId1前1小時數值</t>
        </is>
      </c>
      <c r="AE1" s="2" t="inlineStr">
        <is>
          <t>iPM干擾SiteId1前2小時數值</t>
        </is>
      </c>
      <c r="AF1" s="2" t="inlineStr">
        <is>
          <t>iPM干擾SiteId1前3小時數值</t>
        </is>
      </c>
      <c r="AG1" s="2" t="inlineStr">
        <is>
          <t>KPI基站1前1小時APRBU參數值</t>
        </is>
      </c>
      <c r="AH1" s="2" t="inlineStr">
        <is>
          <t>KPI基站1前2小時APRBU參數值</t>
        </is>
      </c>
      <c r="AI1" s="2" t="inlineStr">
        <is>
          <t>KPI基站1前3小時APRBU參數值</t>
        </is>
      </c>
      <c r="AJ1" s="2" t="inlineStr">
        <is>
          <t>KPI基站1前1小時CAR參數值</t>
        </is>
      </c>
      <c r="AK1" s="2" t="inlineStr">
        <is>
          <t>KPI基站1前2小時CAR參數值</t>
        </is>
      </c>
      <c r="AL1" s="2" t="inlineStr">
        <is>
          <t>KPI基站1前3小時CAR參數值</t>
        </is>
      </c>
      <c r="AM1" s="2" t="inlineStr">
        <is>
          <t>KPI基站1前1小時RRCCUA參數值</t>
        </is>
      </c>
      <c r="AN1" s="2" t="inlineStr">
        <is>
          <t>KPI基站1前2小時RRCCUA參數值</t>
        </is>
      </c>
      <c r="AO1" s="2" t="inlineStr">
        <is>
          <t>KPI基站1前3小時RRCCUA參數值</t>
        </is>
      </c>
      <c r="AP1" s="2" t="inlineStr">
        <is>
          <t>KPI基站1前1小時RRC CSSR參數值</t>
        </is>
      </c>
      <c r="AQ1" s="2" t="inlineStr">
        <is>
          <t>KPI基站1前2小時RRC CSSR參數值</t>
        </is>
      </c>
      <c r="AR1" s="2" t="inlineStr">
        <is>
          <t>KPI基站1前3小時RRC CSSR參數值</t>
        </is>
      </c>
      <c r="AS1" s="2" t="inlineStr">
        <is>
          <t>KPI基站1前1小時DRBSSR參數值</t>
        </is>
      </c>
      <c r="AT1" s="2" t="inlineStr">
        <is>
          <t>KPI基站1前2小時DRBSSR參數值</t>
        </is>
      </c>
      <c r="AU1" s="2" t="inlineStr">
        <is>
          <t>KPI基站1前3小時DRBSSR參數值</t>
        </is>
      </c>
      <c r="AV1" s="2" t="inlineStr">
        <is>
          <t>KPI基站2</t>
        </is>
      </c>
      <c r="AW1" s="2" t="inlineStr">
        <is>
          <t>KPI基站2前一日最差PRB值</t>
        </is>
      </c>
      <c r="AX1" s="2" t="inlineStr">
        <is>
          <t>iPM干擾SiteId2前1小時數值</t>
        </is>
      </c>
      <c r="AY1" s="2" t="inlineStr">
        <is>
          <t>iPM干擾SiteId2前2小時數值</t>
        </is>
      </c>
      <c r="AZ1" s="2" t="inlineStr">
        <is>
          <t>iPM干擾SiteId2前3小時數值</t>
        </is>
      </c>
      <c r="BA1" s="2" t="inlineStr">
        <is>
          <t>KPI基站2前1小時APRBU參數值</t>
        </is>
      </c>
      <c r="BB1" s="2" t="inlineStr">
        <is>
          <t>KPI基站2前2小時APRBU參數值</t>
        </is>
      </c>
      <c r="BC1" s="2" t="inlineStr">
        <is>
          <t>KPI基站2前3小時APRBU參數值</t>
        </is>
      </c>
      <c r="BD1" s="2" t="inlineStr">
        <is>
          <t>KPI基站2前1小時CAR參數值</t>
        </is>
      </c>
      <c r="BE1" s="2" t="inlineStr">
        <is>
          <t>KPI基站2前2小時CAR參數值</t>
        </is>
      </c>
      <c r="BF1" s="2" t="inlineStr">
        <is>
          <t>KPI基站2前3小時CAR參數值</t>
        </is>
      </c>
      <c r="BG1" s="2" t="inlineStr">
        <is>
          <t>KPI基站2前1小時RRCCUA參數值</t>
        </is>
      </c>
      <c r="BH1" s="2" t="inlineStr">
        <is>
          <t>KPI基站2前2小時RRCCUA參數值</t>
        </is>
      </c>
      <c r="BI1" s="2" t="inlineStr">
        <is>
          <t>KPI基站2前3小時RRCCUA參數值</t>
        </is>
      </c>
      <c r="BJ1" s="2" t="inlineStr">
        <is>
          <t>KPI基站2前1小時RRC CSSR參數值</t>
        </is>
      </c>
      <c r="BK1" s="2" t="inlineStr">
        <is>
          <t>KPI基站2前2小時RRC CSSR參數值</t>
        </is>
      </c>
      <c r="BL1" s="2" t="inlineStr">
        <is>
          <t>KPI基站2前3小時RRC CSSR參數值</t>
        </is>
      </c>
      <c r="BM1" s="2" t="inlineStr">
        <is>
          <t>KPI基站2前1小時DRBSSR參數值</t>
        </is>
      </c>
      <c r="BN1" s="2" t="inlineStr">
        <is>
          <t>KPI基站2前2小時DRBSSR參數值</t>
        </is>
      </c>
      <c r="BO1" s="2" t="inlineStr">
        <is>
          <t>KPI基站2前3小時DRBSSR參數值</t>
        </is>
      </c>
      <c r="BP1" s="2" t="inlineStr">
        <is>
          <t>KPI基站3</t>
        </is>
      </c>
      <c r="BQ1" s="2" t="inlineStr">
        <is>
          <t>KPI基站3前一日最差PRB值</t>
        </is>
      </c>
      <c r="BR1" s="2" t="inlineStr">
        <is>
          <t>iPM干擾SiteId3前1小時數值</t>
        </is>
      </c>
      <c r="BS1" s="2" t="inlineStr">
        <is>
          <t>iPM干擾SiteId3前2小時數值</t>
        </is>
      </c>
      <c r="BT1" s="2" t="inlineStr">
        <is>
          <t>iPM干擾SiteId3前3小時數值</t>
        </is>
      </c>
      <c r="BU1" s="2" t="inlineStr">
        <is>
          <t>KPI基站3前1小時APRBU參數值</t>
        </is>
      </c>
      <c r="BV1" s="2" t="inlineStr">
        <is>
          <t>KPI基站3前2小時APRBU參數值</t>
        </is>
      </c>
      <c r="BW1" s="2" t="inlineStr">
        <is>
          <t>KPI基站3前3小時APRBU參數值</t>
        </is>
      </c>
      <c r="BX1" s="2" t="inlineStr">
        <is>
          <t>KPI基站3前1小時CAR參數值</t>
        </is>
      </c>
      <c r="BY1" s="2" t="inlineStr">
        <is>
          <t>KPI基站3前2小時CAR參數值</t>
        </is>
      </c>
      <c r="BZ1" s="2" t="inlineStr">
        <is>
          <t>KPI基站3前3小時CAR參數值</t>
        </is>
      </c>
      <c r="CA1" s="2" t="inlineStr">
        <is>
          <t>KPI基站3前1小時RRCCUA參數值</t>
        </is>
      </c>
      <c r="CB1" s="2" t="inlineStr">
        <is>
          <t>KPI基站3前2小時RRCCUA參數值</t>
        </is>
      </c>
      <c r="CC1" s="2" t="inlineStr">
        <is>
          <t>KPI基站3前3小時RRCCUA參數值</t>
        </is>
      </c>
      <c r="CD1" s="2" t="inlineStr">
        <is>
          <t>KPI基站3前1小時RRC CSSR參數值</t>
        </is>
      </c>
      <c r="CE1" s="2" t="inlineStr">
        <is>
          <t>KPI基站3前2小時RRC CSSR參數值</t>
        </is>
      </c>
      <c r="CF1" s="2" t="inlineStr">
        <is>
          <t>KPI基站3前3小時RRC CSSR參數值</t>
        </is>
      </c>
      <c r="CG1" s="2" t="inlineStr">
        <is>
          <t>KPI基站3前1小時DRBSSR參數值</t>
        </is>
      </c>
      <c r="CH1" s="2" t="inlineStr">
        <is>
          <t>KPI基站3前2小時DRBSSR參數值</t>
        </is>
      </c>
      <c r="CI1" s="2" t="inlineStr">
        <is>
          <t>KPI基站3前3小時DRBSSR參數值</t>
        </is>
      </c>
      <c r="CJ1" s="2" t="inlineStr">
        <is>
          <t>障礙原因主分類</t>
        </is>
      </c>
      <c r="CK1" s="2" t="inlineStr">
        <is>
          <t>作業系統</t>
        </is>
      </c>
      <c r="CL1" s="2" t="inlineStr">
        <is>
          <t>CM供裝區</t>
        </is>
      </c>
      <c r="CM1" s="2" t="inlineStr">
        <is>
          <t>進件來源</t>
        </is>
      </c>
      <c r="CN1" s="2" t="inlineStr">
        <is>
          <t>MDT 4G_700 RSRP_MIN</t>
        </is>
      </c>
      <c r="CO1" s="2" t="inlineStr">
        <is>
          <t>MDT 4G_700 RSRP_Q1</t>
        </is>
      </c>
      <c r="CP1" s="2" t="inlineStr">
        <is>
          <t>MDT 4G_700 RSRP_AVG</t>
        </is>
      </c>
      <c r="CQ1" s="2" t="inlineStr">
        <is>
          <t>MDT 4G_700 RSRP_Q3</t>
        </is>
      </c>
      <c r="CR1" s="2" t="inlineStr">
        <is>
          <t>MDT 4G_700 RSRP_MAX</t>
        </is>
      </c>
      <c r="CS1" s="2" t="inlineStr">
        <is>
          <t>MDT 4G_700 RSRQ_MIN</t>
        </is>
      </c>
      <c r="CT1" s="2" t="inlineStr">
        <is>
          <t>MDT 4G_700 RSRQ_Q1</t>
        </is>
      </c>
      <c r="CU1" s="2" t="inlineStr">
        <is>
          <t>MDT 4G_700 RSRQ_AVG</t>
        </is>
      </c>
      <c r="CV1" s="2" t="inlineStr">
        <is>
          <t>MDT 4G_700 RSRQ_Q3</t>
        </is>
      </c>
      <c r="CW1" s="2" t="inlineStr">
        <is>
          <t>MDT 4G_700 RSRQ_MAX</t>
        </is>
      </c>
      <c r="CX1" s="2" t="inlineStr">
        <is>
          <t>經度</t>
        </is>
      </c>
      <c r="CY1" s="2" t="inlineStr">
        <is>
          <t>緯度</t>
        </is>
      </c>
      <c r="CZ1" s="2" t="inlineStr">
        <is>
          <t>AI預測答案</t>
        </is>
      </c>
      <c r="DA1" s="2" t="inlineStr">
        <is>
          <t>年報選項</t>
        </is>
      </c>
      <c r="DB1" s="32" t="n"/>
      <c r="DC1" s="33" t="inlineStr">
        <is>
          <t>MDT RSRP</t>
        </is>
      </c>
      <c r="DD1" s="33" t="inlineStr">
        <is>
          <t>site1昨日最差PRB</t>
        </is>
      </c>
      <c r="DE1" s="33" t="inlineStr">
        <is>
          <t>site2昨日最差PRB</t>
        </is>
      </c>
      <c r="DF1" s="33" t="inlineStr">
        <is>
          <t>site3昨日最差PRB</t>
        </is>
      </c>
      <c r="DG1" s="33" t="inlineStr">
        <is>
          <t>昨日最差PRB</t>
        </is>
      </c>
      <c r="DH1" s="33" t="inlineStr">
        <is>
          <t xml:space="preserve">昨日最差PRB的SiteID	</t>
        </is>
      </c>
      <c r="DI1" s="33" t="inlineStr">
        <is>
          <t>Weekday</t>
        </is>
      </c>
      <c r="DJ1" s="33" t="inlineStr">
        <is>
          <t>RSRP(MDT)</t>
        </is>
      </c>
      <c r="DK1" s="32" t="n"/>
      <c r="DL1" s="33" t="inlineStr">
        <is>
          <t>5G True User</t>
        </is>
      </c>
      <c r="DM1" s="33" t="inlineStr">
        <is>
          <t>Site1~3 近3小時干擾&gt;-105的筆數</t>
        </is>
      </c>
      <c r="DN1" s="33" t="inlineStr">
        <is>
          <t>昨日最差PRB(4)</t>
        </is>
      </c>
      <c r="DO1" s="33" t="inlineStr">
        <is>
          <t>RSRP(4)</t>
        </is>
      </c>
      <c r="DP1" s="33" t="inlineStr">
        <is>
          <t>新客訴原因4</t>
        </is>
      </c>
      <c r="DQ1" s="33" t="inlineStr">
        <is>
          <t>RuleBase</t>
        </is>
      </c>
      <c r="DR1" s="33" t="inlineStr">
        <is>
          <t>OM回覆客訴原因</t>
        </is>
      </c>
    </row>
    <row r="2" ht="19.2" customFormat="1" customHeight="1" s="1">
      <c r="A2" s="3" t="inlineStr">
        <is>
          <t>2022-12-01-0001</t>
        </is>
      </c>
      <c r="B2" s="34" t="n">
        <v>57600097</v>
      </c>
      <c r="C2" s="35" t="n">
        <v>44896.02018518518</v>
      </c>
      <c r="D2" s="3" t="inlineStr">
        <is>
          <t>00</t>
        </is>
      </c>
      <c r="E2" s="3" t="inlineStr">
        <is>
          <t>202212</t>
        </is>
      </c>
      <c r="F2" s="3" t="inlineStr">
        <is>
          <t>2022/12/01~2022/12/07</t>
        </is>
      </c>
      <c r="G2" s="6" t="n">
        <v>44896</v>
      </c>
      <c r="H2" s="3" t="inlineStr">
        <is>
          <t>南區</t>
        </is>
      </c>
      <c r="I2" s="3" t="inlineStr">
        <is>
          <t>屏東縣</t>
        </is>
      </c>
      <c r="J2" s="3" t="inlineStr">
        <is>
          <t>屏東縣內埔鄉</t>
        </is>
      </c>
      <c r="K2" s="3" t="inlineStr">
        <is>
          <t>OM/TAC</t>
        </is>
      </c>
      <c r="L2" s="3" t="inlineStr">
        <is>
          <t>上網相關問題</t>
        </is>
      </c>
      <c r="M2" s="3" t="inlineStr">
        <is>
          <t>5G</t>
        </is>
      </c>
      <c r="N2" s="3" t="inlineStr">
        <is>
          <t>5G</t>
        </is>
      </c>
      <c r="O2" s="3" t="inlineStr">
        <is>
          <t>5GNSA</t>
        </is>
      </c>
      <c r="P2" s="3" t="inlineStr">
        <is>
          <t>4G上網收訊客訴</t>
        </is>
      </c>
      <c r="Q2" s="7" t="n">
        <v>7</v>
      </c>
      <c r="R2" s="3" t="n"/>
      <c r="S2" s="3" t="inlineStr">
        <is>
          <t>(U)環境因素</t>
        </is>
      </c>
      <c r="T2" s="3" t="inlineStr">
        <is>
          <t>戶外收訊正常，因週遭環境或建物影響，形成室內deepindoor收訊死角</t>
        </is>
      </c>
      <c r="U2" s="8" t="n"/>
      <c r="V2" s="3" t="n"/>
      <c r="W2" s="3" t="inlineStr">
        <is>
          <t>91288000</t>
        </is>
      </c>
      <c r="X2" s="3" t="inlineStr">
        <is>
          <t>91208000</t>
        </is>
      </c>
      <c r="Y2" s="3" t="inlineStr">
        <is>
          <t>912T1000</t>
        </is>
      </c>
      <c r="Z2" s="3" t="inlineStr">
        <is>
          <t>暫無改善</t>
        </is>
      </c>
      <c r="AA2" s="8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2" s="9" t="inlineStr">
        <is>
          <t>91288000</t>
        </is>
      </c>
      <c r="AC2" s="7" t="n">
        <v>60.8</v>
      </c>
      <c r="AD2" s="7" t="n">
        <v>-114.68</v>
      </c>
      <c r="AE2" s="7" t="n">
        <v>-113.36</v>
      </c>
      <c r="AF2" s="7" t="n">
        <v>-112.94</v>
      </c>
      <c r="AG2" s="7" t="n">
        <v>33.03</v>
      </c>
      <c r="AH2" s="7" t="n">
        <v>44.49</v>
      </c>
      <c r="AI2" s="7" t="n">
        <v>60.8</v>
      </c>
      <c r="AJ2" s="7" t="n">
        <v>0.95</v>
      </c>
      <c r="AK2" s="7" t="n">
        <v>1</v>
      </c>
      <c r="AL2" s="7" t="n">
        <v>1</v>
      </c>
      <c r="AM2" s="7" t="n">
        <v>25.38</v>
      </c>
      <c r="AN2" s="7" t="n">
        <v>28.86</v>
      </c>
      <c r="AO2" s="7" t="n">
        <v>33.56</v>
      </c>
      <c r="AP2" s="7" t="n">
        <v>0.99</v>
      </c>
      <c r="AQ2" s="7" t="n">
        <v>1</v>
      </c>
      <c r="AR2" s="7" t="n">
        <v>1</v>
      </c>
      <c r="AS2" s="7" t="n">
        <v>1</v>
      </c>
      <c r="AT2" s="7" t="n">
        <v>1</v>
      </c>
      <c r="AU2" s="7" t="n">
        <v>1</v>
      </c>
      <c r="AV2" s="9" t="inlineStr">
        <is>
          <t>91208000</t>
        </is>
      </c>
      <c r="AW2" s="7" t="n">
        <v>48.64</v>
      </c>
      <c r="AX2" s="7" t="n">
        <v>-114.58</v>
      </c>
      <c r="AY2" s="7" t="n">
        <v>-113.56</v>
      </c>
      <c r="AZ2" s="7" t="n">
        <v>-113.27</v>
      </c>
      <c r="BA2" s="7" t="n">
        <v>36.96</v>
      </c>
      <c r="BB2" s="7" t="n">
        <v>36.8</v>
      </c>
      <c r="BC2" s="7" t="n">
        <v>43.66</v>
      </c>
      <c r="BD2" s="7" t="n">
        <v>0.95</v>
      </c>
      <c r="BE2" s="7" t="n">
        <v>1</v>
      </c>
      <c r="BF2" s="7" t="n">
        <v>1</v>
      </c>
      <c r="BG2" s="7" t="n">
        <v>18.9</v>
      </c>
      <c r="BH2" s="7" t="n">
        <v>20.39</v>
      </c>
      <c r="BI2" s="7" t="n">
        <v>22.72</v>
      </c>
      <c r="BJ2" s="7" t="n">
        <v>1</v>
      </c>
      <c r="BK2" s="7" t="n">
        <v>1</v>
      </c>
      <c r="BL2" s="7" t="n">
        <v>1</v>
      </c>
      <c r="BM2" s="7" t="n">
        <v>1</v>
      </c>
      <c r="BN2" s="7" t="n">
        <v>1</v>
      </c>
      <c r="BO2" s="7" t="n">
        <v>1</v>
      </c>
      <c r="BP2" s="9" t="inlineStr">
        <is>
          <t>912T1000</t>
        </is>
      </c>
      <c r="BQ2" s="7" t="n">
        <v>61.51</v>
      </c>
      <c r="BR2" s="7" t="n">
        <v>-113.28</v>
      </c>
      <c r="BS2" s="7" t="n">
        <v>-112.15</v>
      </c>
      <c r="BT2" s="7" t="n">
        <v>-111.3</v>
      </c>
      <c r="BU2" s="7" t="n">
        <v>34.2</v>
      </c>
      <c r="BV2" s="7" t="n">
        <v>46.77</v>
      </c>
      <c r="BW2" s="7" t="n">
        <v>56.96</v>
      </c>
      <c r="BX2" s="7" t="n">
        <v>0.95</v>
      </c>
      <c r="BY2" s="7" t="n">
        <v>1</v>
      </c>
      <c r="BZ2" s="7" t="n">
        <v>1</v>
      </c>
      <c r="CA2" s="7" t="n">
        <v>19.35</v>
      </c>
      <c r="CB2" s="7" t="n">
        <v>23.28</v>
      </c>
      <c r="CC2" s="7" t="n">
        <v>28.9</v>
      </c>
      <c r="CD2" s="7" t="n">
        <v>1</v>
      </c>
      <c r="CE2" s="7" t="n">
        <v>1</v>
      </c>
      <c r="CF2" s="7" t="n">
        <v>1</v>
      </c>
      <c r="CG2" s="7" t="n">
        <v>1</v>
      </c>
      <c r="CH2" s="7" t="n">
        <v>1</v>
      </c>
      <c r="CI2" s="7" t="n">
        <v>1</v>
      </c>
      <c r="CJ2" s="3" t="n"/>
      <c r="CK2" s="3" t="inlineStr">
        <is>
          <t>Android</t>
        </is>
      </c>
      <c r="CL2" s="3" t="inlineStr">
        <is>
          <t>凱擘</t>
        </is>
      </c>
      <c r="CM2" s="10" t="inlineStr">
        <is>
          <t>188客戶來電</t>
        </is>
      </c>
      <c r="CN2" s="11" t="n">
        <v>-100.33</v>
      </c>
      <c r="CO2" s="11" t="n">
        <v>-98</v>
      </c>
      <c r="CP2" s="11" t="n">
        <v>-93.12</v>
      </c>
      <c r="CQ2" s="11" t="n">
        <v>-93</v>
      </c>
      <c r="CR2" s="11" t="n">
        <v>-73</v>
      </c>
      <c r="CS2" s="11" t="n">
        <v>-13.5</v>
      </c>
      <c r="CT2" s="11" t="n">
        <v>-12</v>
      </c>
      <c r="CU2" s="11" t="n">
        <v>-10.98</v>
      </c>
      <c r="CV2" s="11" t="n">
        <v>-9.25</v>
      </c>
      <c r="CW2" s="11" t="n">
        <v>-8.5</v>
      </c>
      <c r="CX2" s="7" t="n">
        <v>120.573261</v>
      </c>
      <c r="CY2" s="7" t="n">
        <v>22.6151777</v>
      </c>
      <c r="CZ2" s="10" t="inlineStr">
        <is>
          <t>其他答案</t>
        </is>
      </c>
      <c r="DA2" s="10" t="inlineStr">
        <is>
          <t>室內訊號不好</t>
        </is>
      </c>
      <c r="DC2" s="0">
        <f>IF(CP2&lt;-10,CP2,IF(ISERROR(AVERAGE(CN2:CR2)),"",AVERAGE(CN2:CR2)))</f>
        <v/>
      </c>
      <c r="DD2" s="36">
        <f>IF(AC2&lt;&gt;"",AC2/100,"")</f>
        <v/>
      </c>
      <c r="DE2" s="36">
        <f>IF(AW2&lt;&gt;"",AW2/100,"")</f>
        <v/>
      </c>
      <c r="DF2" s="36">
        <f>IF(BQ2&lt;&gt;"",BQ2/100,"")</f>
        <v/>
      </c>
      <c r="DG2" s="0">
        <f>MAX(DD2,DE2,DF2)</f>
        <v/>
      </c>
      <c r="DH2" s="0">
        <f>IF(DG2=DD2,W2,IF(DG2=DE2,X2,IF(DG2=DF2,Y2,"")))</f>
        <v/>
      </c>
      <c r="DI2" s="0">
        <f>VLOOKUP(G2,#REF!,2,0)</f>
        <v/>
      </c>
      <c r="DJ2" s="0">
        <f>IF(DC2&gt;-10,"",IF(ISERROR(DC2),"",CONCATENATE(INT(DC2/5)*5+5,"~",INT(DC2/5)*5)))</f>
        <v/>
      </c>
      <c r="DL2" s="0">
        <f>IF(AND(OR(N2="5G",N2="I5G"),O2="5GNSA"),"5G True User",IF(OR(N2="2G",N2="3G",N2="4G",N2="I4G"),"4G",IF(AND(OR(N2="5G",N2="I5G"),O2&lt;&gt;"5GNSA"),"5G非TU","")))</f>
        <v/>
      </c>
      <c r="DM2" s="0">
        <f>COUNTIFS(AD2:AF2,"&gt;-105",AD2:AF2,"&lt;0")+COUNTIFS(AX2:AZ2,"&gt;-105",AX2:AZ2,"&lt;0")+COUNTIFS(BR2:BT2,"&gt;-105",BR2:BT2,"&lt;0")</f>
        <v/>
      </c>
      <c r="DN2" s="0">
        <f>ROUND(MAX(DD2,DE2,DF2)*100/5,0)*0.05</f>
        <v/>
      </c>
      <c r="DO2" s="0">
        <f>IF(DC2&gt;-10,"",ROUND(DC2/5,0)*5)</f>
        <v/>
      </c>
      <c r="DP2" s="0">
        <f>IF(R2="作業","障礙",IF(R2="障礙","障礙",IF(R2="抗爭","抗爭",IF(R2="40055重大障礙","40055重大障礙",IF(R2="非TWM問題的障礙","非TWM問題的障礙",IF(U2=35806,"非TWM問題的障礙",IF( OR(AND(AJ2&lt;&gt;"",AJ2&gt;0,AJ2&lt;0.7),       AND(AK2&lt;&gt;"",AK2&gt;0,AK2&lt;0.7),       AND(AL2&lt;&gt;"",AL2&gt;0,AL2&lt;0.7),       AND(AP2&lt;&gt;"",AP2&gt;0,AP2&lt;0.7),       AND(AQ2&lt;&gt;"",AQ2&gt;0,AQ2&lt;0.7),       AND(AR2&lt;&gt;"",AR2&gt;0,AR2&lt;0.7),       AND(AS2&lt;&gt;"",AS2&gt;0,AS2&lt;0.7),       AND(AT2&lt;&gt;"",AT2&gt;0,AT2&lt;0.7),       AND(AU2&lt;&gt;"",AU2&gt;0,AU2&lt;0.7)),"障礙",IF( OR(AND(BD2&lt;&gt;"",BD2&gt;0,BD2&lt;0.7),       AND(BE2&lt;&gt;"",BE2&gt;0,BE2&lt;0.7),       AND(BF2&lt;&gt;"",BF2&gt;0,BF2&lt;0.7),       AND(BJ2&lt;&gt;"",BJ2&gt;0,BJ2&lt;0.7),       AND(BK2&lt;&gt;"",BK2&gt;0,BK2&lt;0.7),       AND(BL2&lt;&gt;"",BL2&gt;0,BL2&lt;0.7),       AND(BM2&lt;&gt;"",BM2&gt;0,BM2&lt;0.7),       AND(BN2&lt;&gt;"",BN2&gt;0,BN2&lt;0.7),       AND(BO2&lt;&gt;"",BO2&gt;0,BO2&lt;0.7)),"障礙",IF( OR(AND(BX2&lt;&gt;"",BX2&gt;0,BX2&lt;0.7),       AND(BY2&lt;&gt;"",BY2&gt;0,BY2&lt;0.7),       AND(BZ2&lt;&gt;"",BZ2&gt;0,BZ2&lt;0.7),       AND(CD2&lt;&gt;"",CD2&gt;0,CD2&lt;0.7),       AND(CE2&lt;&gt;"",CE2&gt;0,CE2&lt;0.7),       AND(CF2&lt;&gt;"",CF2&gt;0,CF2&lt;0.7),       AND(CG2&lt;&gt;"",CG2&gt;0,CG2&lt;0.7),       AND(CH2&lt;&gt;"",CH2&gt;0,CH2&lt;0.7),       AND(CI2&lt;&gt;"",CI2&gt;0,CI2&lt;0.7)),"障礙",IF(OR(CJ2="住抗",CJ2="暫時移除設備"),"抗爭",IF(CJ2&lt;&gt;"","障礙",IF(DM2&gt;2,"干擾",IF(Q2=6,"CC6",IF( OR(AND(DD2&lt;&gt;"",DD2&gt;0.8),AND(DE2&lt;&gt;"",DE2&gt;0.8),AND(DF2&lt;&gt;"",DF2&gt;0.8)),"PRB&gt;80",IF(AND(DC2&gt;-106,DC2&lt;-30),"RSRP優於-106",IF(DC2&lt;=-106,"RSRP劣於-106",""))))))))))))))))</f>
        <v/>
      </c>
      <c r="DQ2" s="0">
        <f>IF(ISERROR(SEARCH("&gt;&gt;檢查",AA2)),"",MID(AA2,SEARCH("PM分析:",AA2)+5,SEARCH("&gt;&gt;檢查",AA2)-SEARCH("PM分析:",AA2)-5))</f>
        <v/>
      </c>
      <c r="DR2" s="0">
        <f>IF(T2="因客訴地點人多，導致收訊擁擠","基站擁擠",IF(T2="因應特別活動調整相關參數導致","TTC",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IF(OR(R2="作業",R2="障礙",R2="抗爭"),"基站障礙",IF(OR(T2="外在不明干擾影響，查測中",T2="干擾問題已排除",T2="外在不明干擾(大規模)影響",T2="干擾(大規模)問題已排除"),"干擾",IF(R2="干擾","干擾",""))))))</f>
        <v/>
      </c>
    </row>
    <row r="3" ht="19.2" customFormat="1" customHeight="1" s="1">
      <c r="A3" s="12" t="inlineStr">
        <is>
          <t>2022-12-01-0002</t>
        </is>
      </c>
      <c r="B3" s="37" t="n">
        <v>16184698</v>
      </c>
      <c r="C3" s="38" t="n">
        <v>44896.02300925926</v>
      </c>
      <c r="D3" s="12" t="inlineStr">
        <is>
          <t>00</t>
        </is>
      </c>
      <c r="E3" s="12" t="inlineStr">
        <is>
          <t>202212</t>
        </is>
      </c>
      <c r="F3" s="12" t="inlineStr">
        <is>
          <t>2022/12/01~2022/12/07</t>
        </is>
      </c>
      <c r="G3" s="15" t="n">
        <v>44896</v>
      </c>
      <c r="H3" s="12" t="inlineStr">
        <is>
          <t>北一</t>
        </is>
      </c>
      <c r="I3" s="12" t="inlineStr">
        <is>
          <t>台北市</t>
        </is>
      </c>
      <c r="J3" s="12" t="inlineStr">
        <is>
          <t>台北市中正區</t>
        </is>
      </c>
      <c r="K3" s="12" t="inlineStr">
        <is>
          <t>OM/TAC</t>
        </is>
      </c>
      <c r="L3" s="12" t="inlineStr">
        <is>
          <t>上網相關問題</t>
        </is>
      </c>
      <c r="M3" s="12" t="inlineStr">
        <is>
          <t>5G</t>
        </is>
      </c>
      <c r="N3" s="12" t="inlineStr">
        <is>
          <t>5G</t>
        </is>
      </c>
      <c r="O3" s="12" t="inlineStr">
        <is>
          <t>5GNSA</t>
        </is>
      </c>
      <c r="P3" s="12" t="inlineStr">
        <is>
          <t>4G上網收訊客訴</t>
        </is>
      </c>
      <c r="Q3" s="16" t="n">
        <v>7</v>
      </c>
      <c r="R3" s="12" t="n"/>
      <c r="S3" s="12" t="inlineStr">
        <is>
          <t>(U)環境因素</t>
        </is>
      </c>
      <c r="T3" s="12" t="inlineStr">
        <is>
          <t>戶外收訊正常，因週遭環境或建物影響，形成室內deepindoor收訊死角</t>
        </is>
      </c>
      <c r="U3" s="17" t="n"/>
      <c r="V3" s="12" t="n"/>
      <c r="W3" s="12" t="inlineStr">
        <is>
          <t>10030000</t>
        </is>
      </c>
      <c r="X3" s="12" t="inlineStr">
        <is>
          <t>77710000</t>
        </is>
      </c>
      <c r="Y3" s="12" t="inlineStr">
        <is>
          <t>100O0000</t>
        </is>
      </c>
      <c r="Z3" s="12" t="inlineStr">
        <is>
          <t>暫無改善</t>
        </is>
      </c>
      <c r="AA3" s="17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3" s="9" t="inlineStr">
        <is>
          <t>10030000</t>
        </is>
      </c>
      <c r="AC3" s="16" t="n">
        <v>29.84</v>
      </c>
      <c r="AD3" s="16" t="n">
        <v>-110.44</v>
      </c>
      <c r="AE3" s="16" t="n">
        <v>-108.34</v>
      </c>
      <c r="AF3" s="16" t="n">
        <v>-106.78</v>
      </c>
      <c r="AG3" s="16" t="n">
        <v>29.84</v>
      </c>
      <c r="AH3" s="16" t="n">
        <v>26.92</v>
      </c>
      <c r="AI3" s="16" t="n">
        <v>28.89</v>
      </c>
      <c r="AJ3" s="16" t="n">
        <v>0.88</v>
      </c>
      <c r="AK3" s="16" t="n">
        <v>1</v>
      </c>
      <c r="AL3" s="16" t="n">
        <v>1</v>
      </c>
      <c r="AM3" s="16" t="n">
        <v>13.42</v>
      </c>
      <c r="AN3" s="16" t="n">
        <v>14.97</v>
      </c>
      <c r="AO3" s="16" t="n">
        <v>17.33</v>
      </c>
      <c r="AP3" s="16" t="n">
        <v>1</v>
      </c>
      <c r="AQ3" s="16" t="n">
        <v>1</v>
      </c>
      <c r="AR3" s="16" t="n">
        <v>1</v>
      </c>
      <c r="AS3" s="16" t="n">
        <v>1</v>
      </c>
      <c r="AT3" s="16" t="n">
        <v>1</v>
      </c>
      <c r="AU3" s="16" t="n">
        <v>1</v>
      </c>
      <c r="AV3" s="9" t="inlineStr">
        <is>
          <t>77710000</t>
        </is>
      </c>
      <c r="AW3" s="16" t="n">
        <v>52.13</v>
      </c>
      <c r="AX3" s="16" t="n">
        <v>-108.97</v>
      </c>
      <c r="AY3" s="16" t="n">
        <v>-107.41</v>
      </c>
      <c r="AZ3" s="16" t="n">
        <v>-107.87</v>
      </c>
      <c r="BA3" s="16" t="n">
        <v>28.81</v>
      </c>
      <c r="BB3" s="16" t="n">
        <v>42.6</v>
      </c>
      <c r="BC3" s="16" t="n">
        <v>50.04</v>
      </c>
      <c r="BD3" s="16" t="n">
        <v>0.9399999999999999</v>
      </c>
      <c r="BE3" s="16" t="n">
        <v>1</v>
      </c>
      <c r="BF3" s="16" t="n">
        <v>1</v>
      </c>
      <c r="BG3" s="16" t="n">
        <v>18.3</v>
      </c>
      <c r="BH3" s="16" t="n">
        <v>20.32</v>
      </c>
      <c r="BI3" s="16" t="n">
        <v>22.03</v>
      </c>
      <c r="BJ3" s="16" t="n">
        <v>1</v>
      </c>
      <c r="BK3" s="16" t="n">
        <v>1</v>
      </c>
      <c r="BL3" s="16" t="n">
        <v>1</v>
      </c>
      <c r="BM3" s="16" t="n">
        <v>1</v>
      </c>
      <c r="BN3" s="16" t="n">
        <v>1</v>
      </c>
      <c r="BO3" s="16" t="n">
        <v>1</v>
      </c>
      <c r="BP3" s="9" t="inlineStr">
        <is>
          <t>100O0000</t>
        </is>
      </c>
      <c r="BQ3" s="16" t="n">
        <v>46.02</v>
      </c>
      <c r="BR3" s="16" t="n">
        <v>-111.93</v>
      </c>
      <c r="BS3" s="16" t="n">
        <v>-110.11</v>
      </c>
      <c r="BT3" s="16" t="n">
        <v>-110</v>
      </c>
      <c r="BU3" s="16" t="n">
        <v>28.88</v>
      </c>
      <c r="BV3" s="16" t="n">
        <v>31.99</v>
      </c>
      <c r="BW3" s="16" t="n">
        <v>34.39</v>
      </c>
      <c r="BX3" s="16" t="n">
        <v>0.92</v>
      </c>
      <c r="BY3" s="16" t="n">
        <v>1</v>
      </c>
      <c r="BZ3" s="16" t="n">
        <v>1</v>
      </c>
      <c r="CA3" s="16" t="n">
        <v>20.04</v>
      </c>
      <c r="CB3" s="16" t="n">
        <v>21.29</v>
      </c>
      <c r="CC3" s="16" t="n">
        <v>23.08</v>
      </c>
      <c r="CD3" s="16" t="n">
        <v>0.99</v>
      </c>
      <c r="CE3" s="16" t="n">
        <v>1</v>
      </c>
      <c r="CF3" s="16" t="n">
        <v>1</v>
      </c>
      <c r="CG3" s="16" t="n">
        <v>0.99</v>
      </c>
      <c r="CH3" s="16" t="n">
        <v>1</v>
      </c>
      <c r="CI3" s="16" t="n">
        <v>1</v>
      </c>
      <c r="CJ3" s="12" t="n"/>
      <c r="CK3" s="12" t="inlineStr">
        <is>
          <t>Apple OS</t>
        </is>
      </c>
      <c r="CL3" s="12" t="n"/>
      <c r="CM3" s="18" t="inlineStr">
        <is>
          <t>188客戶來電</t>
        </is>
      </c>
      <c r="CN3" s="19" t="n">
        <v>-102</v>
      </c>
      <c r="CO3" s="19" t="n">
        <v>-101</v>
      </c>
      <c r="CP3" s="19" t="n">
        <v>-94.88</v>
      </c>
      <c r="CQ3" s="19" t="n">
        <v>-93</v>
      </c>
      <c r="CR3" s="19" t="n">
        <v>-81</v>
      </c>
      <c r="CS3" s="19" t="n">
        <v>-13.5</v>
      </c>
      <c r="CT3" s="19" t="n">
        <v>-13</v>
      </c>
      <c r="CU3" s="19" t="n">
        <v>-11.62</v>
      </c>
      <c r="CV3" s="19" t="n">
        <v>-10.5</v>
      </c>
      <c r="CW3" s="19" t="n">
        <v>-8.5</v>
      </c>
      <c r="CX3" s="16" t="n">
        <v>121.5249521</v>
      </c>
      <c r="CY3" s="16" t="n">
        <v>25.0180106</v>
      </c>
      <c r="CZ3" s="18" t="inlineStr">
        <is>
          <t>其他答案</t>
        </is>
      </c>
      <c r="DA3" s="18" t="inlineStr">
        <is>
          <t>室內訊號不好</t>
        </is>
      </c>
      <c r="DC3" s="0">
        <f>IF(CP3&lt;-10,CP3,IF(ISERROR(AVERAGE(CN3:CR3)),"",AVERAGE(CN3:CR3)))</f>
        <v/>
      </c>
      <c r="DD3" s="36">
        <f>IF(AC3&lt;&gt;"",AC3/100,"")</f>
        <v/>
      </c>
      <c r="DE3" s="36">
        <f>IF(AW3&lt;&gt;"",AW3/100,"")</f>
        <v/>
      </c>
      <c r="DF3" s="36">
        <f>IF(BQ3&lt;&gt;"",BQ3/100,"")</f>
        <v/>
      </c>
      <c r="DG3" s="0">
        <f>MAX(DD3,DE3,DF3)</f>
        <v/>
      </c>
      <c r="DH3" s="0">
        <f>IF(DG3=DD3,W3,IF(DG3=DE3,X3,IF(DG3=DF3,Y3,"")))</f>
        <v/>
      </c>
      <c r="DI3" s="0">
        <f>VLOOKUP(G3,#REF!,2,0)</f>
        <v/>
      </c>
      <c r="DJ3" s="0">
        <f>IF(DC3&gt;-10,"",IF(ISERROR(DC3),"",CONCATENATE(INT(DC3/5)*5+5,"~",INT(DC3/5)*5)))</f>
        <v/>
      </c>
      <c r="DL3" s="0">
        <f>IF(AND(OR(N3="5G",N3="I5G"),O3="5GNSA"),"5G True User",IF(OR(N3="2G",N3="3G",N3="4G",N3="I4G"),"4G",IF(AND(OR(N3="5G",N3="I5G"),O3&lt;&gt;"5GNSA"),"5G非TU","")))</f>
        <v/>
      </c>
      <c r="DM3" s="0">
        <f>COUNTIFS(AD3:AF3,"&gt;-105",AD3:AF3,"&lt;0")+COUNTIFS(AX3:AZ3,"&gt;-105",AX3:AZ3,"&lt;0")+COUNTIFS(BR3:BT3,"&gt;-105",BR3:BT3,"&lt;0")</f>
        <v/>
      </c>
      <c r="DN3" s="0">
        <f>ROUND(MAX(DD3,DE3,DF3)*100/5,0)*0.05</f>
        <v/>
      </c>
      <c r="DO3" s="0">
        <f>IF(DC3&gt;-10,"",ROUND(DC3/5,0)*5)</f>
        <v/>
      </c>
      <c r="DP3" s="0">
        <f>IF(R2="作業","障礙",IF(R3="障礙","障礙",IF(R3="抗爭","抗爭",IF(R3="40055重大障礙","40055重大障礙",IF(R3="非TWM問題的障礙","非TWM問題的障礙",IF(U3=35806,"非TWM問題的障礙",IF( OR(AND(AJ3&lt;&gt;"",AJ3&gt;0,AJ3&lt;0.7),       AND(AK3&lt;&gt;"",AK3&gt;0,AK3&lt;0.7),       AND(AL3&lt;&gt;"",AL3&gt;0,AL3&lt;0.7),       AND(AP3&lt;&gt;"",AP3&gt;0,AP3&lt;0.7),       AND(AQ3&lt;&gt;"",AQ3&gt;0,AQ3&lt;0.7),       AND(AR3&lt;&gt;"",AR3&gt;0,AR3&lt;0.7),       AND(AS3&lt;&gt;"",AS3&gt;0,AS3&lt;0.7),       AND(AT3&lt;&gt;"",AT3&gt;0,AT3&lt;0.7),       AND(AU3&lt;&gt;"",AU3&gt;0,AU3&lt;0.7)),"障礙",IF( OR(AND(BD3&lt;&gt;"",BD3&gt;0,BD3&lt;0.7),       AND(BE3&lt;&gt;"",BE3&gt;0,BE3&lt;0.7),       AND(BF3&lt;&gt;"",BF3&gt;0,BF3&lt;0.7),       AND(BJ3&lt;&gt;"",BJ3&gt;0,BJ3&lt;0.7),       AND(BK3&lt;&gt;"",BK3&gt;0,BK3&lt;0.7),       AND(BL3&lt;&gt;"",BL3&gt;0,BL3&lt;0.7),       AND(BM3&lt;&gt;"",BM3&gt;0,BM3&lt;0.7),       AND(BN3&lt;&gt;"",BN3&gt;0,BN3&lt;0.7),       AND(BO3&lt;&gt;"",BO3&gt;0,BO3&lt;0.7)),"障礙",IF( OR(AND(BX3&lt;&gt;"",BX3&gt;0,BX3&lt;0.7),       AND(BY3&lt;&gt;"",BY3&gt;0,BY3&lt;0.7),       AND(BZ3&lt;&gt;"",BZ3&gt;0,BZ3&lt;0.7),       AND(CD3&lt;&gt;"",CD3&gt;0,CD3&lt;0.7),       AND(CE3&lt;&gt;"",CE3&gt;0,CE3&lt;0.7),       AND(CF3&lt;&gt;"",CF3&gt;0,CF3&lt;0.7),       AND(CG3&lt;&gt;"",CG3&gt;0,CG3&lt;0.7),       AND(CH3&lt;&gt;"",CH3&gt;0,CH3&lt;0.7),       AND(CI3&lt;&gt;"",CI3&gt;0,CI3&lt;0.7)),"障礙",IF(OR(CJ3="住抗",CJ3="暫時移除設備"),"抗爭",IF(CJ3&lt;&gt;"","障礙",IF(DM3&gt;2,"干擾",IF(Q3=6,"CC6",IF( OR(AND(DD3&lt;&gt;"",DD3&gt;0.8),AND(DE3&lt;&gt;"",DE3&gt;0.8),AND(DF3&lt;&gt;"",DF3&gt;0.8)),"PRB&gt;80",IF(AND(DC3&gt;-106,DC3&lt;-30),"RSRP優於-106",IF(DC3&lt;=-106,"RSRP劣於-106",""))))))))))))))))</f>
        <v/>
      </c>
      <c r="DQ3" s="0">
        <f>IF(ISERROR(SEARCH("&gt;&gt;檢查",AA3)),"",MID(AA3,SEARCH("PM分析:",AA3)+5,SEARCH("&gt;&gt;檢查",AA3)-SEARCH("PM分析:",AA3)-5))</f>
        <v/>
      </c>
      <c r="DR3" s="0">
        <f>IF(T3="因客訴地點人多，導致收訊擁擠","基站擁擠",IF(T3="因應特別活動調整相關參數導致","TTC",IF(OR(T3="基站障礙問題查測中",T3="基站問題待料中",T3="基站障礙問題已修復",T3="施工作業已恢復",T3="基站抗爭暫時關閉",T3="基站抗爭持續關閉中",T3="基站抗爭已復站",T3="基地台抗爭拆站",T3="基地台群體抗爭",T3="基站隱藏性障礙問題已修復"),"基站障礙",IF(OR(R3="作業",R3="障礙",R3="抗爭"),"基站障礙",IF(OR(T3="外在不明干擾影響，查測中",T3="干擾問題已排除",T3="外在不明干擾(大規模)影響",T3="干擾(大規模)問題已排除"),"干擾",IF(R3="干擾","干擾",""))))))</f>
        <v/>
      </c>
    </row>
    <row r="4" ht="19.2" customFormat="1" customHeight="1" s="1">
      <c r="A4" s="3" t="inlineStr">
        <is>
          <t>2022-12-01-0003</t>
        </is>
      </c>
      <c r="B4" s="34" t="n">
        <v>65848137</v>
      </c>
      <c r="C4" s="35" t="n">
        <v>44896.02694444444</v>
      </c>
      <c r="D4" s="3" t="inlineStr">
        <is>
          <t>00</t>
        </is>
      </c>
      <c r="E4" s="3" t="inlineStr">
        <is>
          <t>202212</t>
        </is>
      </c>
      <c r="F4" s="3" t="inlineStr">
        <is>
          <t>2022/12/01~2022/12/07</t>
        </is>
      </c>
      <c r="G4" s="6" t="n">
        <v>44896</v>
      </c>
      <c r="H4" s="3" t="inlineStr">
        <is>
          <t>北一</t>
        </is>
      </c>
      <c r="I4" s="3" t="inlineStr">
        <is>
          <t>台北市</t>
        </is>
      </c>
      <c r="J4" s="3" t="inlineStr">
        <is>
          <t>台北市內湖區</t>
        </is>
      </c>
      <c r="K4" s="3" t="inlineStr">
        <is>
          <t>CSS</t>
        </is>
      </c>
      <c r="L4" s="3" t="inlineStr">
        <is>
          <t>語音相關問題</t>
        </is>
      </c>
      <c r="M4" s="3" t="inlineStr">
        <is>
          <t>4G</t>
        </is>
      </c>
      <c r="N4" s="3" t="inlineStr">
        <is>
          <t>4G</t>
        </is>
      </c>
      <c r="O4" s="3" t="inlineStr">
        <is>
          <t>4G</t>
        </is>
      </c>
      <c r="P4" s="3" t="inlineStr">
        <is>
          <t>4G語音收訊客訴</t>
        </is>
      </c>
      <c r="Q4" s="7" t="n">
        <v>5</v>
      </c>
      <c r="R4" s="3" t="inlineStr">
        <is>
          <t>抗爭</t>
        </is>
      </c>
      <c r="S4" s="3" t="inlineStr">
        <is>
          <t>(J)基站問題</t>
        </is>
      </c>
      <c r="T4" s="3" t="inlineStr">
        <is>
          <t>基站抗爭已復站</t>
        </is>
      </c>
      <c r="U4" s="8" t="n"/>
      <c r="V4" s="3" t="n"/>
      <c r="W4" s="3" t="inlineStr">
        <is>
          <t>1141J000</t>
        </is>
      </c>
      <c r="X4" s="3" t="inlineStr">
        <is>
          <t>114N7000</t>
        </is>
      </c>
      <c r="Y4" s="3" t="inlineStr">
        <is>
          <t>114HD000</t>
        </is>
      </c>
      <c r="Z4" s="3" t="inlineStr">
        <is>
          <t>已改善</t>
        </is>
      </c>
      <c r="AA4" s="8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4" s="9" t="n"/>
      <c r="AC4" s="7" t="n">
        <v>24.98</v>
      </c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  <c r="AP4" s="7" t="n"/>
      <c r="AQ4" s="7" t="n"/>
      <c r="AR4" s="7" t="n"/>
      <c r="AS4" s="7" t="n"/>
      <c r="AT4" s="7" t="n"/>
      <c r="AU4" s="7" t="n"/>
      <c r="AV4" s="9" t="n"/>
      <c r="AW4" s="7" t="n">
        <v>15.66</v>
      </c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9" t="n"/>
      <c r="BQ4" s="7" t="n">
        <v>22.97</v>
      </c>
      <c r="BR4" s="7" t="n"/>
      <c r="BS4" s="7" t="n"/>
      <c r="BT4" s="7" t="n"/>
      <c r="BU4" s="7" t="n"/>
      <c r="BV4" s="7" t="n"/>
      <c r="BW4" s="7" t="n"/>
      <c r="BX4" s="7" t="n"/>
      <c r="BY4" s="7" t="n"/>
      <c r="BZ4" s="7" t="n"/>
      <c r="CA4" s="7" t="n"/>
      <c r="CB4" s="7" t="n"/>
      <c r="CC4" s="7" t="n"/>
      <c r="CD4" s="7" t="n"/>
      <c r="CE4" s="7" t="n"/>
      <c r="CF4" s="7" t="n"/>
      <c r="CG4" s="7" t="n"/>
      <c r="CH4" s="7" t="n"/>
      <c r="CI4" s="7" t="n"/>
      <c r="CJ4" s="3" t="n"/>
      <c r="CK4" s="3" t="inlineStr">
        <is>
          <t>Android</t>
        </is>
      </c>
      <c r="CL4" s="3" t="inlineStr">
        <is>
          <t>凱擘</t>
        </is>
      </c>
      <c r="CM4" s="10" t="inlineStr">
        <is>
          <t>官網WEB拋轉</t>
        </is>
      </c>
      <c r="CN4" s="11" t="n">
        <v>-123</v>
      </c>
      <c r="CO4" s="11" t="n">
        <v>-117</v>
      </c>
      <c r="CP4" s="11" t="n">
        <v>-114.28</v>
      </c>
      <c r="CQ4" s="11" t="n">
        <v>-112</v>
      </c>
      <c r="CR4" s="11" t="n">
        <v>-91</v>
      </c>
      <c r="CS4" s="11" t="n">
        <v>-19</v>
      </c>
      <c r="CT4" s="11" t="n">
        <v>-13</v>
      </c>
      <c r="CU4" s="11" t="n">
        <v>-11.13</v>
      </c>
      <c r="CV4" s="11" t="n">
        <v>-9</v>
      </c>
      <c r="CW4" s="11" t="n">
        <v>-7.5</v>
      </c>
      <c r="CX4" s="7" t="n">
        <v>121.59937</v>
      </c>
      <c r="CY4" s="7" t="n">
        <v>25.083513</v>
      </c>
      <c r="CZ4" s="10" t="inlineStr">
        <is>
          <t>其他答案</t>
        </is>
      </c>
      <c r="DA4" s="10" t="inlineStr">
        <is>
          <t>抗爭</t>
        </is>
      </c>
      <c r="DC4" s="0">
        <f>IF(CP4&lt;-10,CP4,IF(ISERROR(AVERAGE(CN4:CR4)),"",AVERAGE(CN4:CR4)))</f>
        <v/>
      </c>
      <c r="DD4" s="36">
        <f>IF(AC4&lt;&gt;"",AC4/100,"")</f>
        <v/>
      </c>
      <c r="DE4" s="36">
        <f>IF(AW4&lt;&gt;"",AW4/100,"")</f>
        <v/>
      </c>
      <c r="DF4" s="36">
        <f>IF(BQ4&lt;&gt;"",BQ4/100,"")</f>
        <v/>
      </c>
      <c r="DG4" s="0">
        <f>MAX(DD4,DE4,DF4)</f>
        <v/>
      </c>
      <c r="DH4" s="0">
        <f>IF(DG4=DD4,W4,IF(DG4=DE4,X4,IF(DG4=DF4,Y4,"")))</f>
        <v/>
      </c>
      <c r="DI4" s="0">
        <f>VLOOKUP(G4,#REF!,2,0)</f>
        <v/>
      </c>
      <c r="DJ4" s="0">
        <f>IF(DC4&gt;-10,"",IF(ISERROR(DC4),"",CONCATENATE(INT(DC4/5)*5+5,"~",INT(DC4/5)*5)))</f>
        <v/>
      </c>
      <c r="DL4" s="0">
        <f>IF(AND(OR(N4="5G",N4="I5G"),O4="5GNSA"),"5G True User",IF(OR(N4="2G",N4="3G",N4="4G",N4="I4G"),"4G",IF(AND(OR(N4="5G",N4="I5G"),O4&lt;&gt;"5GNSA"),"5G非TU","")))</f>
        <v/>
      </c>
      <c r="DM4" s="0">
        <f>COUNTIFS(AD4:AF4,"&gt;-105",AD4:AF4,"&lt;0")+COUNTIFS(AX4:AZ4,"&gt;-105",AX4:AZ4,"&lt;0")+COUNTIFS(BR4:BT4,"&gt;-105",BR4:BT4,"&lt;0")</f>
        <v/>
      </c>
      <c r="DN4" s="0">
        <f>ROUND(MAX(DD4,DE4,DF4)*100/5,0)*0.05</f>
        <v/>
      </c>
      <c r="DO4" s="0">
        <f>IF(DC4&gt;-10,"",ROUND(DC4/5,0)*5)</f>
        <v/>
      </c>
      <c r="DP4" s="0">
        <f>IF(R2="作業","障礙",IF(R4="障礙","障礙",IF(R4="抗爭","抗爭",IF(R4="40055重大障礙","40055重大障礙",IF(R4="非TWM問題的障礙","非TWM問題的障礙",IF(U4=35806,"非TWM問題的障礙",IF( OR(AND(AJ4&lt;&gt;"",AJ4&gt;0,AJ4&lt;0.7),       AND(AK4&lt;&gt;"",AK4&gt;0,AK4&lt;0.7),       AND(AL4&lt;&gt;"",AL4&gt;0,AL4&lt;0.7),       AND(AP4&lt;&gt;"",AP4&gt;0,AP4&lt;0.7),       AND(AQ4&lt;&gt;"",AQ4&gt;0,AQ4&lt;0.7),       AND(AR4&lt;&gt;"",AR4&gt;0,AR4&lt;0.7),       AND(AS4&lt;&gt;"",AS4&gt;0,AS4&lt;0.7),       AND(AT4&lt;&gt;"",AT4&gt;0,AT4&lt;0.7),       AND(AU4&lt;&gt;"",AU4&gt;0,AU4&lt;0.7)),"障礙",IF( OR(AND(BD4&lt;&gt;"",BD4&gt;0,BD4&lt;0.7),       AND(BE4&lt;&gt;"",BE4&gt;0,BE4&lt;0.7),       AND(BF4&lt;&gt;"",BF4&gt;0,BF4&lt;0.7),       AND(BJ4&lt;&gt;"",BJ4&gt;0,BJ4&lt;0.7),       AND(BK4&lt;&gt;"",BK4&gt;0,BK4&lt;0.7),       AND(BL4&lt;&gt;"",BL4&gt;0,BL4&lt;0.7),       AND(BM4&lt;&gt;"",BM4&gt;0,BM4&lt;0.7),       AND(BN4&lt;&gt;"",BN4&gt;0,BN4&lt;0.7),       AND(BO4&lt;&gt;"",BO4&gt;0,BO4&lt;0.7)),"障礙",IF( OR(AND(BX4&lt;&gt;"",BX4&gt;0,BX4&lt;0.7),       AND(BY4&lt;&gt;"",BY4&gt;0,BY4&lt;0.7),       AND(BZ4&lt;&gt;"",BZ4&gt;0,BZ4&lt;0.7),       AND(CD4&lt;&gt;"",CD4&gt;0,CD4&lt;0.7),       AND(CE4&lt;&gt;"",CE4&gt;0,CE4&lt;0.7),       AND(CF4&lt;&gt;"",CF4&gt;0,CF4&lt;0.7),       AND(CG4&lt;&gt;"",CG4&gt;0,CG4&lt;0.7),       AND(CH4&lt;&gt;"",CH4&gt;0,CH4&lt;0.7),       AND(CI4&lt;&gt;"",CI4&gt;0,CI4&lt;0.7)),"障礙",IF(OR(CJ4="住抗",CJ4="暫時移除設備"),"抗爭",IF(CJ4&lt;&gt;"","障礙",IF(DM4&gt;2,"干擾",IF(Q4=6,"CC6",IF( OR(AND(DD4&lt;&gt;"",DD4&gt;0.8),AND(DE4&lt;&gt;"",DE4&gt;0.8),AND(DF4&lt;&gt;"",DF4&gt;0.8)),"PRB&gt;80",IF(AND(DC4&gt;-106,DC4&lt;-30),"RSRP優於-106",IF(DC4&lt;=-106,"RSRP劣於-106",""))))))))))))))))</f>
        <v/>
      </c>
      <c r="DQ4" s="0">
        <f>IF(ISERROR(SEARCH("&gt;&gt;檢查",AA4)),"",MID(AA4,SEARCH("PM分析:",AA4)+5,SEARCH("&gt;&gt;檢查",AA4)-SEARCH("PM分析:",AA4)-5))</f>
        <v/>
      </c>
      <c r="DR4" s="0">
        <f>IF(T4="因客訴地點人多，導致收訊擁擠","基站擁擠",IF(T4="因應特別活動調整相關參數導致","TTC",IF(OR(T4="基站障礙問題查測中",T4="基站問題待料中",T4="基站障礙問題已修復",T4="施工作業已恢復",T4="基站抗爭暫時關閉",T4="基站抗爭持續關閉中",T4="基站抗爭已復站",T4="基地台抗爭拆站",T4="基地台群體抗爭",T4="基站隱藏性障礙問題已修復"),"基站障礙",IF(OR(R4="作業",R4="障礙",R4="抗爭"),"基站障礙",IF(OR(T4="外在不明干擾影響，查測中",T4="干擾問題已排除",T4="外在不明干擾(大規模)影響",T4="干擾(大規模)問題已排除"),"干擾",IF(R4="干擾","干擾",""))))))</f>
        <v/>
      </c>
    </row>
    <row r="5" ht="19.2" customFormat="1" customHeight="1" s="1">
      <c r="A5" s="12" t="inlineStr">
        <is>
          <t>2022-12-01-0005</t>
        </is>
      </c>
      <c r="B5" s="37" t="n">
        <v>58001038</v>
      </c>
      <c r="C5" s="38" t="n">
        <v>44896.13762731481</v>
      </c>
      <c r="D5" s="12" t="inlineStr">
        <is>
          <t>03</t>
        </is>
      </c>
      <c r="E5" s="12" t="inlineStr">
        <is>
          <t>202212</t>
        </is>
      </c>
      <c r="F5" s="12" t="inlineStr">
        <is>
          <t>2022/12/01~2022/12/07</t>
        </is>
      </c>
      <c r="G5" s="15" t="n">
        <v>44896</v>
      </c>
      <c r="H5" s="12" t="inlineStr">
        <is>
          <t>中區</t>
        </is>
      </c>
      <c r="I5" s="12" t="inlineStr">
        <is>
          <t>南投縣</t>
        </is>
      </c>
      <c r="J5" s="12" t="inlineStr">
        <is>
          <t>南投縣草屯鎮</t>
        </is>
      </c>
      <c r="K5" s="12" t="inlineStr">
        <is>
          <t>OM/TAC</t>
        </is>
      </c>
      <c r="L5" s="12" t="inlineStr">
        <is>
          <t>上網相關問題</t>
        </is>
      </c>
      <c r="M5" s="12" t="inlineStr">
        <is>
          <t>4G</t>
        </is>
      </c>
      <c r="N5" s="12" t="inlineStr">
        <is>
          <t>4G</t>
        </is>
      </c>
      <c r="O5" s="12" t="inlineStr">
        <is>
          <t>5GNSA</t>
        </is>
      </c>
      <c r="P5" s="12" t="inlineStr">
        <is>
          <t>4G上網收訊客訴</t>
        </is>
      </c>
      <c r="Q5" s="16" t="n">
        <v>11</v>
      </c>
      <c r="R5" s="12" t="n"/>
      <c r="S5" s="12" t="inlineStr">
        <is>
          <t>(U)環境因素</t>
        </is>
      </c>
      <c r="T5" s="12" t="inlineStr">
        <is>
          <t>戶外收訊正常，因週遭環境或建物影響，形成室內deepindoor收訊死角</t>
        </is>
      </c>
      <c r="U5" s="17" t="n"/>
      <c r="V5" s="12" t="n"/>
      <c r="W5" s="12" t="inlineStr">
        <is>
          <t>542B8000</t>
        </is>
      </c>
      <c r="X5" s="12" t="inlineStr">
        <is>
          <t>542B5000</t>
        </is>
      </c>
      <c r="Y5" s="12" t="inlineStr">
        <is>
          <t>54264000</t>
        </is>
      </c>
      <c r="Z5" s="12" t="inlineStr">
        <is>
          <t>暫無改善</t>
        </is>
      </c>
      <c r="AA5" s="17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5" s="9" t="inlineStr">
        <is>
          <t>542B8000</t>
        </is>
      </c>
      <c r="AC5" s="16" t="n">
        <v>48.4</v>
      </c>
      <c r="AD5" s="16" t="n">
        <v>-113.57</v>
      </c>
      <c r="AE5" s="16" t="n">
        <v>-113.24</v>
      </c>
      <c r="AF5" s="16" t="n">
        <v>-112.45</v>
      </c>
      <c r="AG5" s="16" t="n">
        <v>21.89</v>
      </c>
      <c r="AH5" s="16" t="n">
        <v>20.61</v>
      </c>
      <c r="AI5" s="16" t="n">
        <v>29.48</v>
      </c>
      <c r="AJ5" s="16" t="n">
        <v>0.67</v>
      </c>
      <c r="AK5" s="16" t="n">
        <v>0.73</v>
      </c>
      <c r="AL5" s="16" t="n">
        <v>0.74</v>
      </c>
      <c r="AM5" s="16" t="n">
        <v>14.02</v>
      </c>
      <c r="AN5" s="16" t="n">
        <v>15.11</v>
      </c>
      <c r="AO5" s="16" t="n">
        <v>16.79</v>
      </c>
      <c r="AP5" s="16" t="n">
        <v>1</v>
      </c>
      <c r="AQ5" s="16" t="n">
        <v>1</v>
      </c>
      <c r="AR5" s="16" t="n">
        <v>1</v>
      </c>
      <c r="AS5" s="16" t="n">
        <v>1</v>
      </c>
      <c r="AT5" s="16" t="n">
        <v>1</v>
      </c>
      <c r="AU5" s="16" t="n">
        <v>1</v>
      </c>
      <c r="AV5" s="9" t="inlineStr">
        <is>
          <t>542B5000</t>
        </is>
      </c>
      <c r="AW5" s="16" t="n">
        <v>46.88</v>
      </c>
      <c r="AX5" s="16" t="n">
        <v>-116.18</v>
      </c>
      <c r="AY5" s="16" t="n">
        <v>-116.22</v>
      </c>
      <c r="AZ5" s="16" t="n">
        <v>-114.96</v>
      </c>
      <c r="BA5" s="16" t="n">
        <v>22.44</v>
      </c>
      <c r="BB5" s="16" t="n">
        <v>14.48</v>
      </c>
      <c r="BC5" s="16" t="n">
        <v>20.76</v>
      </c>
      <c r="BD5" s="16" t="n">
        <v>0.67</v>
      </c>
      <c r="BE5" s="16" t="n">
        <v>0.67</v>
      </c>
      <c r="BF5" s="16" t="n">
        <v>0.6899999999999999</v>
      </c>
      <c r="BG5" s="16" t="n">
        <v>11.31</v>
      </c>
      <c r="BH5" s="16" t="n">
        <v>12.62</v>
      </c>
      <c r="BI5" s="16" t="n">
        <v>14.04</v>
      </c>
      <c r="BJ5" s="16" t="n">
        <v>1</v>
      </c>
      <c r="BK5" s="16" t="n">
        <v>1</v>
      </c>
      <c r="BL5" s="16" t="n">
        <v>1</v>
      </c>
      <c r="BM5" s="16" t="n">
        <v>1</v>
      </c>
      <c r="BN5" s="16" t="n">
        <v>1</v>
      </c>
      <c r="BO5" s="16" t="n">
        <v>1</v>
      </c>
      <c r="BP5" s="9" t="inlineStr">
        <is>
          <t>54264000</t>
        </is>
      </c>
      <c r="BQ5" s="16" t="n">
        <v>59.96</v>
      </c>
      <c r="BR5" s="16" t="n">
        <v>-115.61</v>
      </c>
      <c r="BS5" s="16" t="n">
        <v>-115.43</v>
      </c>
      <c r="BT5" s="16" t="n">
        <v>-114.98</v>
      </c>
      <c r="BU5" s="16" t="n">
        <v>25.24</v>
      </c>
      <c r="BV5" s="16" t="n">
        <v>16.26</v>
      </c>
      <c r="BW5" s="16" t="n">
        <v>20.75</v>
      </c>
      <c r="BX5" s="16" t="n">
        <v>0.67</v>
      </c>
      <c r="BY5" s="16" t="n">
        <v>0.67</v>
      </c>
      <c r="BZ5" s="16" t="n">
        <v>0.8100000000000001</v>
      </c>
      <c r="CA5" s="16" t="n">
        <v>16.12</v>
      </c>
      <c r="CB5" s="16" t="n">
        <v>16.08</v>
      </c>
      <c r="CC5" s="16" t="n">
        <v>15.56</v>
      </c>
      <c r="CD5" s="16" t="n">
        <v>1</v>
      </c>
      <c r="CE5" s="16" t="n">
        <v>1</v>
      </c>
      <c r="CF5" s="16" t="n">
        <v>1</v>
      </c>
      <c r="CG5" s="16" t="n">
        <v>1</v>
      </c>
      <c r="CH5" s="16" t="n">
        <v>1</v>
      </c>
      <c r="CI5" s="16" t="n">
        <v>1</v>
      </c>
      <c r="CJ5" s="12" t="n"/>
      <c r="CK5" s="12" t="inlineStr">
        <is>
          <t>Android</t>
        </is>
      </c>
      <c r="CL5" s="12" t="n"/>
      <c r="CM5" s="18" t="inlineStr">
        <is>
          <t>188客戶來電</t>
        </is>
      </c>
      <c r="CN5" s="19" t="n">
        <v>-122</v>
      </c>
      <c r="CO5" s="19" t="n">
        <v>-108.5</v>
      </c>
      <c r="CP5" s="19" t="n">
        <v>-102.08</v>
      </c>
      <c r="CQ5" s="19" t="n">
        <v>-96</v>
      </c>
      <c r="CR5" s="19" t="n">
        <v>-90</v>
      </c>
      <c r="CS5" s="19" t="n">
        <v>-16</v>
      </c>
      <c r="CT5" s="19" t="n">
        <v>-14</v>
      </c>
      <c r="CU5" s="19" t="n">
        <v>-12.59</v>
      </c>
      <c r="CV5" s="19" t="n">
        <v>-11.5</v>
      </c>
      <c r="CW5" s="19" t="n">
        <v>-7.5</v>
      </c>
      <c r="CX5" s="16" t="n">
        <v>120.684168</v>
      </c>
      <c r="CY5" s="16" t="n">
        <v>23.9676914</v>
      </c>
      <c r="CZ5" s="18" t="inlineStr">
        <is>
          <t>基站障礙</t>
        </is>
      </c>
      <c r="DA5" s="18" t="inlineStr">
        <is>
          <t>室內訊號不好</t>
        </is>
      </c>
      <c r="DC5" s="0">
        <f>IF(CP5&lt;-10,CP5,IF(ISERROR(AVERAGE(CN5:CR5)),"",AVERAGE(CN5:CR5)))</f>
        <v/>
      </c>
      <c r="DD5" s="36">
        <f>IF(AC5&lt;&gt;"",AC5/100,"")</f>
        <v/>
      </c>
      <c r="DE5" s="36">
        <f>IF(AW5&lt;&gt;"",AW5/100,"")</f>
        <v/>
      </c>
      <c r="DF5" s="36">
        <f>IF(BQ5&lt;&gt;"",BQ5/100,"")</f>
        <v/>
      </c>
      <c r="DG5" s="0">
        <f>MAX(DD5,DE5,DF5)</f>
        <v/>
      </c>
      <c r="DH5" s="0">
        <f>IF(DG5=DD5,W5,IF(DG5=DE5,X5,IF(DG5=DF5,Y5,"")))</f>
        <v/>
      </c>
      <c r="DI5" s="0">
        <f>VLOOKUP(G5,#REF!,2,0)</f>
        <v/>
      </c>
      <c r="DJ5" s="0">
        <f>IF(DC5&gt;-10,"",IF(ISERROR(DC5),"",CONCATENATE(INT(DC5/5)*5+5,"~",INT(DC5/5)*5)))</f>
        <v/>
      </c>
      <c r="DL5" s="0">
        <f>IF(AND(OR(N5="5G",N5="I5G"),O5="5GNSA"),"5G True User",IF(OR(N5="2G",N5="3G",N5="4G",N5="I4G"),"4G",IF(AND(OR(N5="5G",N5="I5G"),O5&lt;&gt;"5GNSA"),"5G非TU","")))</f>
        <v/>
      </c>
      <c r="DM5" s="0">
        <f>COUNTIFS(AD5:AF5,"&gt;-105",AD5:AF5,"&lt;0")+COUNTIFS(AX5:AZ5,"&gt;-105",AX5:AZ5,"&lt;0")+COUNTIFS(BR5:BT5,"&gt;-105",BR5:BT5,"&lt;0")</f>
        <v/>
      </c>
      <c r="DN5" s="0">
        <f>ROUND(MAX(DD5,DE5,DF5)*100/5,0)*0.05</f>
        <v/>
      </c>
      <c r="DO5" s="0">
        <f>IF(DC5&gt;-10,"",ROUND(DC5/5,0)*5)</f>
        <v/>
      </c>
      <c r="DP5" s="0">
        <f>IF(R2="作業","障礙",IF(R5="障礙","障礙",IF(R5="抗爭","抗爭",IF(R5="40055重大障礙","40055重大障礙",IF(R5="非TWM問題的障礙","非TWM問題的障礙",IF(U5=35806,"非TWM問題的障礙",IF( OR(AND(AJ5&lt;&gt;"",AJ5&gt;0,AJ5&lt;0.7),       AND(AK5&lt;&gt;"",AK5&gt;0,AK5&lt;0.7),       AND(AL5&lt;&gt;"",AL5&gt;0,AL5&lt;0.7),       AND(AP5&lt;&gt;"",AP5&gt;0,AP5&lt;0.7),       AND(AQ5&lt;&gt;"",AQ5&gt;0,AQ5&lt;0.7),       AND(AR5&lt;&gt;"",AR5&gt;0,AR5&lt;0.7),       AND(AS5&lt;&gt;"",AS5&gt;0,AS5&lt;0.7),       AND(AT5&lt;&gt;"",AT5&gt;0,AT5&lt;0.7),       AND(AU5&lt;&gt;"",AU5&gt;0,AU5&lt;0.7)),"障礙",IF( OR(AND(BD5&lt;&gt;"",BD5&gt;0,BD5&lt;0.7),       AND(BE5&lt;&gt;"",BE5&gt;0,BE5&lt;0.7),       AND(BF5&lt;&gt;"",BF5&gt;0,BF5&lt;0.7),       AND(BJ5&lt;&gt;"",BJ5&gt;0,BJ5&lt;0.7),       AND(BK5&lt;&gt;"",BK5&gt;0,BK5&lt;0.7),       AND(BL5&lt;&gt;"",BL5&gt;0,BL5&lt;0.7),       AND(BM5&lt;&gt;"",BM5&gt;0,BM5&lt;0.7),       AND(BN5&lt;&gt;"",BN5&gt;0,BN5&lt;0.7),       AND(BO5&lt;&gt;"",BO5&gt;0,BO5&lt;0.7)),"障礙",IF( OR(AND(BX5&lt;&gt;"",BX5&gt;0,BX5&lt;0.7),       AND(BY5&lt;&gt;"",BY5&gt;0,BY5&lt;0.7),       AND(BZ5&lt;&gt;"",BZ5&gt;0,BZ5&lt;0.7),       AND(CD5&lt;&gt;"",CD5&gt;0,CD5&lt;0.7),       AND(CE5&lt;&gt;"",CE5&gt;0,CE5&lt;0.7),       AND(CF5&lt;&gt;"",CF5&gt;0,CF5&lt;0.7),       AND(CG5&lt;&gt;"",CG5&gt;0,CG5&lt;0.7),       AND(CH5&lt;&gt;"",CH5&gt;0,CH5&lt;0.7),       AND(CI5&lt;&gt;"",CI5&gt;0,CI5&lt;0.7)),"障礙",IF(OR(CJ5="住抗",CJ5="暫時移除設備"),"抗爭",IF(CJ5&lt;&gt;"","障礙",IF(DM5&gt;2,"干擾",IF(Q5=6,"CC6",IF( OR(AND(DD5&lt;&gt;"",DD5&gt;0.8),AND(DE5&lt;&gt;"",DE5&gt;0.8),AND(DF5&lt;&gt;"",DF5&gt;0.8)),"PRB&gt;80",IF(AND(DC5&gt;-106,DC5&lt;-30),"RSRP優於-106",IF(DC5&lt;=-106,"RSRP劣於-106",""))))))))))))))))</f>
        <v/>
      </c>
      <c r="DQ5" s="0">
        <f>IF(ISERROR(SEARCH("&gt;&gt;檢查",AA5)),"",MID(AA5,SEARCH("PM分析:",AA5)+5,SEARCH("&gt;&gt;檢查",AA5)-SEARCH("PM分析:",AA5)-5))</f>
        <v/>
      </c>
      <c r="DR5" s="0">
        <f>IF(T5="因客訴地點人多，導致收訊擁擠","基站擁擠",IF(T5="因應特別活動調整相關參數導致","TTC",IF(OR(T5="基站障礙問題查測中",T5="基站問題待料中",T5="基站障礙問題已修復",T5="施工作業已恢復",T5="基站抗爭暫時關閉",T5="基站抗爭持續關閉中",T5="基站抗爭已復站",T5="基地台抗爭拆站",T5="基地台群體抗爭",T5="基站隱藏性障礙問題已修復"),"基站障礙",IF(OR(R5="作業",R5="障礙",R5="抗爭"),"基站障礙",IF(OR(T5="外在不明干擾影響，查測中",T5="干擾問題已排除",T5="外在不明干擾(大規模)影響",T5="干擾(大規模)問題已排除"),"干擾",IF(R5="干擾","干擾",""))))))</f>
        <v/>
      </c>
    </row>
    <row r="6" ht="19.2" customFormat="1" customHeight="1" s="1">
      <c r="A6" s="3" t="inlineStr">
        <is>
          <t>2022-12-01-0016</t>
        </is>
      </c>
      <c r="B6" s="34" t="n">
        <v>66360350</v>
      </c>
      <c r="C6" s="35" t="n">
        <v>44896.18971064815</v>
      </c>
      <c r="D6" s="3" t="inlineStr">
        <is>
          <t>04</t>
        </is>
      </c>
      <c r="E6" s="3" t="inlineStr">
        <is>
          <t>202212</t>
        </is>
      </c>
      <c r="F6" s="3" t="inlineStr">
        <is>
          <t>2022/12/01~2022/12/07</t>
        </is>
      </c>
      <c r="G6" s="6" t="n">
        <v>44896</v>
      </c>
      <c r="H6" s="3" t="inlineStr">
        <is>
          <t>南區</t>
        </is>
      </c>
      <c r="I6" s="3" t="inlineStr">
        <is>
          <t>高雄市</t>
        </is>
      </c>
      <c r="J6" s="3" t="inlineStr">
        <is>
          <t>高雄市鹽埕區</t>
        </is>
      </c>
      <c r="K6" s="3" t="inlineStr">
        <is>
          <t>OM/TAC</t>
        </is>
      </c>
      <c r="L6" s="3" t="inlineStr">
        <is>
          <t>上網相關問題</t>
        </is>
      </c>
      <c r="M6" s="3" t="inlineStr">
        <is>
          <t>5G</t>
        </is>
      </c>
      <c r="N6" s="3" t="inlineStr">
        <is>
          <t>5G</t>
        </is>
      </c>
      <c r="O6" s="3" t="inlineStr">
        <is>
          <t>5GNSA</t>
        </is>
      </c>
      <c r="P6" s="3" t="inlineStr">
        <is>
          <t>4G上網收訊客訴</t>
        </is>
      </c>
      <c r="Q6" s="7" t="n">
        <v>7</v>
      </c>
      <c r="R6" s="3" t="n"/>
      <c r="S6" s="3" t="inlineStr">
        <is>
          <t>(H)非收訊問題</t>
        </is>
      </c>
      <c r="T6" s="3" t="inlineStr">
        <is>
          <t>現場實測OK，客戶不接受</t>
        </is>
      </c>
      <c r="U6" s="8" t="n"/>
      <c r="V6" s="3" t="n"/>
      <c r="W6" s="3" t="inlineStr">
        <is>
          <t>80301000</t>
        </is>
      </c>
      <c r="X6" s="3" t="inlineStr">
        <is>
          <t>80311000</t>
        </is>
      </c>
      <c r="Y6" s="3" t="inlineStr">
        <is>
          <t>80304000</t>
        </is>
      </c>
      <c r="Z6" s="3" t="inlineStr">
        <is>
          <t>網路正常</t>
        </is>
      </c>
      <c r="AA6" s="8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6" s="9" t="inlineStr">
        <is>
          <t>80301000</t>
        </is>
      </c>
      <c r="AC6" s="7" t="n">
        <v>74.20999999999999</v>
      </c>
      <c r="AD6" s="7" t="n">
        <v>-112.52</v>
      </c>
      <c r="AE6" s="7" t="n">
        <v>-112.23</v>
      </c>
      <c r="AF6" s="7" t="n">
        <v>-112.01</v>
      </c>
      <c r="AG6" s="7" t="n">
        <v>17.08</v>
      </c>
      <c r="AH6" s="7" t="n">
        <v>24.08</v>
      </c>
      <c r="AI6" s="7" t="n">
        <v>32.93</v>
      </c>
      <c r="AJ6" s="7" t="n">
        <v>0.63</v>
      </c>
      <c r="AK6" s="7" t="n">
        <v>0.68</v>
      </c>
      <c r="AL6" s="7" t="n">
        <v>0.8100000000000001</v>
      </c>
      <c r="AM6" s="7" t="n">
        <v>19.98</v>
      </c>
      <c r="AN6" s="7" t="n">
        <v>28.16</v>
      </c>
      <c r="AO6" s="7" t="n">
        <v>23.2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9" t="inlineStr">
        <is>
          <t>80311000</t>
        </is>
      </c>
      <c r="AW6" s="7" t="n">
        <v>54.39</v>
      </c>
      <c r="AX6" s="7" t="n">
        <v>-112.49</v>
      </c>
      <c r="AY6" s="7" t="n">
        <v>-112.14</v>
      </c>
      <c r="AZ6" s="7" t="n">
        <v>-111.85</v>
      </c>
      <c r="BA6" s="7" t="n">
        <v>14</v>
      </c>
      <c r="BB6" s="7" t="n">
        <v>14.88</v>
      </c>
      <c r="BC6" s="7" t="n">
        <v>20.38</v>
      </c>
      <c r="BD6" s="7" t="n">
        <v>0.67</v>
      </c>
      <c r="BE6" s="7" t="n">
        <v>0.67</v>
      </c>
      <c r="BF6" s="7" t="n">
        <v>0.6899999999999999</v>
      </c>
      <c r="BG6" s="7" t="n">
        <v>10.25</v>
      </c>
      <c r="BH6" s="7" t="n">
        <v>10.71</v>
      </c>
      <c r="BI6" s="7" t="n">
        <v>13.61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9" t="inlineStr">
        <is>
          <t>80304000</t>
        </is>
      </c>
      <c r="BQ6" s="7" t="n">
        <v>66.53</v>
      </c>
      <c r="BR6" s="7" t="n">
        <v>-112.63</v>
      </c>
      <c r="BS6" s="7" t="n">
        <v>-113.79</v>
      </c>
      <c r="BT6" s="7" t="n">
        <v>-113.08</v>
      </c>
      <c r="BU6" s="7" t="n">
        <v>24.62</v>
      </c>
      <c r="BV6" s="7" t="n">
        <v>28.67</v>
      </c>
      <c r="BW6" s="7" t="n">
        <v>27.92</v>
      </c>
      <c r="BX6" s="7" t="n">
        <v>0.72</v>
      </c>
      <c r="BY6" s="7" t="n">
        <v>0.73</v>
      </c>
      <c r="BZ6" s="7" t="n">
        <v>0.77</v>
      </c>
      <c r="CA6" s="7" t="n">
        <v>22.53</v>
      </c>
      <c r="CB6" s="7" t="n">
        <v>24.29</v>
      </c>
      <c r="CC6" s="7" t="n">
        <v>25.12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3" t="n"/>
      <c r="CK6" s="3" t="inlineStr">
        <is>
          <t>Apple OS</t>
        </is>
      </c>
      <c r="CL6" s="3" t="n"/>
      <c r="CM6" s="10" t="inlineStr">
        <is>
          <t>官網WEB拋轉</t>
        </is>
      </c>
      <c r="CN6" s="11" t="n">
        <v>-113</v>
      </c>
      <c r="CO6" s="11" t="n">
        <v>-102.5</v>
      </c>
      <c r="CP6" s="11" t="n">
        <v>-99.17</v>
      </c>
      <c r="CQ6" s="11" t="n">
        <v>-96.2</v>
      </c>
      <c r="CR6" s="11" t="n">
        <v>-71</v>
      </c>
      <c r="CS6" s="11" t="n">
        <v>-20</v>
      </c>
      <c r="CT6" s="11" t="n">
        <v>-16</v>
      </c>
      <c r="CU6" s="11" t="n">
        <v>-14.67</v>
      </c>
      <c r="CV6" s="11" t="n">
        <v>-13.5</v>
      </c>
      <c r="CW6" s="11" t="n">
        <v>-8.5</v>
      </c>
      <c r="CX6" s="7" t="n">
        <v>120.284276</v>
      </c>
      <c r="CY6" s="7" t="n">
        <v>22.629031</v>
      </c>
      <c r="CZ6" s="10" t="inlineStr">
        <is>
          <t>因客訴地點人多，導致收訊擁擠</t>
        </is>
      </c>
      <c r="DA6" s="10" t="inlineStr">
        <is>
          <t>用戶端問題</t>
        </is>
      </c>
      <c r="DC6" s="0">
        <f>IF(CP6&lt;-10,CP6,IF(ISERROR(AVERAGE(CN6:CR6)),"",AVERAGE(CN6:CR6)))</f>
        <v/>
      </c>
      <c r="DD6" s="36">
        <f>IF(AC6&lt;&gt;"",AC6/100,"")</f>
        <v/>
      </c>
      <c r="DE6" s="36">
        <f>IF(AW6&lt;&gt;"",AW6/100,"")</f>
        <v/>
      </c>
      <c r="DF6" s="36">
        <f>IF(BQ6&lt;&gt;"",BQ6/100,"")</f>
        <v/>
      </c>
      <c r="DG6" s="0">
        <f>MAX(DD6,DE6,DF6)</f>
        <v/>
      </c>
      <c r="DH6" s="0">
        <f>IF(DG6=DD6,W6,IF(DG6=DE6,X6,IF(DG6=DF6,Y6,"")))</f>
        <v/>
      </c>
      <c r="DI6" s="0">
        <f>VLOOKUP(G6,#REF!,2,0)</f>
        <v/>
      </c>
      <c r="DJ6" s="0">
        <f>IF(DC6&gt;-10,"",IF(ISERROR(DC6),"",CONCATENATE(INT(DC6/5)*5+5,"~",INT(DC6/5)*5)))</f>
        <v/>
      </c>
      <c r="DL6" s="0">
        <f>IF(AND(OR(N6="5G",N6="I5G"),O6="5GNSA"),"5G True User",IF(OR(N6="2G",N6="3G",N6="4G",N6="I4G"),"4G",IF(AND(OR(N6="5G",N6="I5G"),O6&lt;&gt;"5GNSA"),"5G非TU","")))</f>
        <v/>
      </c>
      <c r="DM6" s="0">
        <f>COUNTIFS(AD6:AF6,"&gt;-105",AD6:AF6,"&lt;0")+COUNTIFS(AX6:AZ6,"&gt;-105",AX6:AZ6,"&lt;0")+COUNTIFS(BR6:BT6,"&gt;-105",BR6:BT6,"&lt;0")</f>
        <v/>
      </c>
      <c r="DN6" s="0">
        <f>ROUND(MAX(DD6,DE6,DF6)*100/5,0)*0.05</f>
        <v/>
      </c>
      <c r="DO6" s="0">
        <f>IF(DC6&gt;-10,"",ROUND(DC6/5,0)*5)</f>
        <v/>
      </c>
      <c r="DP6" s="0">
        <f>IF(R2="作業","障礙",IF(R6="障礙","障礙",IF(R6="抗爭","抗爭",IF(R6="40055重大障礙","40055重大障礙",IF(R6="非TWM問題的障礙","非TWM問題的障礙",IF(U6=35806,"非TWM問題的障礙",IF( OR(AND(AJ6&lt;&gt;"",AJ6&gt;0,AJ6&lt;0.7),       AND(AK6&lt;&gt;"",AK6&gt;0,AK6&lt;0.7),       AND(AL6&lt;&gt;"",AL6&gt;0,AL6&lt;0.7),       AND(AP6&lt;&gt;"",AP6&gt;0,AP6&lt;0.7),       AND(AQ6&lt;&gt;"",AQ6&gt;0,AQ6&lt;0.7),       AND(AR6&lt;&gt;"",AR6&gt;0,AR6&lt;0.7),       AND(AS6&lt;&gt;"",AS6&gt;0,AS6&lt;0.7),       AND(AT6&lt;&gt;"",AT6&gt;0,AT6&lt;0.7),       AND(AU6&lt;&gt;"",AU6&gt;0,AU6&lt;0.7)),"障礙",IF( OR(AND(BD6&lt;&gt;"",BD6&gt;0,BD6&lt;0.7),       AND(BE6&lt;&gt;"",BE6&gt;0,BE6&lt;0.7),       AND(BF6&lt;&gt;"",BF6&gt;0,BF6&lt;0.7),       AND(BJ6&lt;&gt;"",BJ6&gt;0,BJ6&lt;0.7),       AND(BK6&lt;&gt;"",BK6&gt;0,BK6&lt;0.7),       AND(BL6&lt;&gt;"",BL6&gt;0,BL6&lt;0.7),       AND(BM6&lt;&gt;"",BM6&gt;0,BM6&lt;0.7),       AND(BN6&lt;&gt;"",BN6&gt;0,BN6&lt;0.7),       AND(BO6&lt;&gt;"",BO6&gt;0,BO6&lt;0.7)),"障礙",IF( OR(AND(BX6&lt;&gt;"",BX6&gt;0,BX6&lt;0.7),       AND(BY6&lt;&gt;"",BY6&gt;0,BY6&lt;0.7),       AND(BZ6&lt;&gt;"",BZ6&gt;0,BZ6&lt;0.7),       AND(CD6&lt;&gt;"",CD6&gt;0,CD6&lt;0.7),       AND(CE6&lt;&gt;"",CE6&gt;0,CE6&lt;0.7),       AND(CF6&lt;&gt;"",CF6&gt;0,CF6&lt;0.7),       AND(CG6&lt;&gt;"",CG6&gt;0,CG6&lt;0.7),       AND(CH6&lt;&gt;"",CH6&gt;0,CH6&lt;0.7),       AND(CI6&lt;&gt;"",CI6&gt;0,CI6&lt;0.7)),"障礙",IF(OR(CJ6="住抗",CJ6="暫時移除設備"),"抗爭",IF(CJ6&lt;&gt;"","障礙",IF(DM6&gt;2,"干擾",IF(Q6=6,"CC6",IF( OR(AND(DD6&lt;&gt;"",DD6&gt;0.8),AND(DE6&lt;&gt;"",DE6&gt;0.8),AND(DF6&lt;&gt;"",DF6&gt;0.8)),"PRB&gt;80",IF(AND(DC6&gt;-106,DC6&lt;-30),"RSRP優於-106",IF(DC6&lt;=-106,"RSRP劣於-106",""))))))))))))))))</f>
        <v/>
      </c>
      <c r="DQ6" s="0">
        <f>IF(ISERROR(SEARCH("&gt;&gt;檢查",AA6)),"",MID(AA6,SEARCH("PM分析:",AA6)+5,SEARCH("&gt;&gt;檢查",AA6)-SEARCH("PM分析:",AA6)-5))</f>
        <v/>
      </c>
      <c r="DR6" s="0">
        <f>IF(T6="因客訴地點人多，導致收訊擁擠","基站擁擠",IF(T6="因應特別活動調整相關參數導致","TTC",IF(OR(T6="基站障礙問題查測中",T6="基站問題待料中",T6="基站障礙問題已修復",T6="施工作業已恢復",T6="基站抗爭暫時關閉",T6="基站抗爭持續關閉中",T6="基站抗爭已復站",T6="基地台抗爭拆站",T6="基地台群體抗爭",T6="基站隱藏性障礙問題已修復"),"基站障礙",IF(OR(R6="作業",R6="障礙",R6="抗爭"),"基站障礙",IF(OR(T6="外在不明干擾影響，查測中",T6="干擾問題已排除",T6="外在不明干擾(大規模)影響",T6="干擾(大規模)問題已排除"),"干擾",IF(R6="干擾","干擾",""))))))</f>
        <v/>
      </c>
    </row>
    <row r="7" ht="19.2" customFormat="1" customHeight="1" s="1">
      <c r="A7" s="12" t="inlineStr">
        <is>
          <t>2022-12-01-0017</t>
        </is>
      </c>
      <c r="B7" s="37" t="n">
        <v>62690932</v>
      </c>
      <c r="C7" s="38" t="n">
        <v>44896.19063657407</v>
      </c>
      <c r="D7" s="12" t="inlineStr">
        <is>
          <t>04</t>
        </is>
      </c>
      <c r="E7" s="12" t="inlineStr">
        <is>
          <t>202212</t>
        </is>
      </c>
      <c r="F7" s="12" t="inlineStr">
        <is>
          <t>2022/12/01~2022/12/07</t>
        </is>
      </c>
      <c r="G7" s="15" t="n">
        <v>44896</v>
      </c>
      <c r="H7" s="12" t="inlineStr">
        <is>
          <t>南區</t>
        </is>
      </c>
      <c r="I7" s="12" t="inlineStr">
        <is>
          <t>高雄市</t>
        </is>
      </c>
      <c r="J7" s="12" t="inlineStr">
        <is>
          <t>高雄市楠梓區</t>
        </is>
      </c>
      <c r="K7" s="12" t="inlineStr">
        <is>
          <t>OM/TAC</t>
        </is>
      </c>
      <c r="L7" s="12" t="inlineStr">
        <is>
          <t>上網相關問題</t>
        </is>
      </c>
      <c r="M7" s="12" t="inlineStr">
        <is>
          <t>5G</t>
        </is>
      </c>
      <c r="N7" s="12" t="inlineStr">
        <is>
          <t>5G</t>
        </is>
      </c>
      <c r="O7" s="12" t="inlineStr">
        <is>
          <t>5GNSA</t>
        </is>
      </c>
      <c r="P7" s="12" t="inlineStr">
        <is>
          <t>4G上網收訊客訴</t>
        </is>
      </c>
      <c r="Q7" s="16" t="n">
        <v>7</v>
      </c>
      <c r="R7" s="12" t="n"/>
      <c r="S7" s="12" t="inlineStr">
        <is>
          <t>(U)環境因素</t>
        </is>
      </c>
      <c r="T7" s="12" t="inlineStr">
        <is>
          <t>戶外收訊正常，因週遭環境或建物影響，形成室內deepindoor收訊死角</t>
        </is>
      </c>
      <c r="U7" s="17" t="n"/>
      <c r="V7" s="12" t="n"/>
      <c r="W7" s="12" t="inlineStr">
        <is>
          <t>811T0000</t>
        </is>
      </c>
      <c r="X7" s="12" t="inlineStr">
        <is>
          <t>81157000</t>
        </is>
      </c>
      <c r="Y7" s="12" t="inlineStr">
        <is>
          <t>811D5000</t>
        </is>
      </c>
      <c r="Z7" s="12" t="inlineStr">
        <is>
          <t>暫無改善</t>
        </is>
      </c>
      <c r="AA7" s="17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7" s="9" t="inlineStr">
        <is>
          <t>811T0000</t>
        </is>
      </c>
      <c r="AC7" s="16" t="n">
        <v>55.15</v>
      </c>
      <c r="AD7" s="16" t="n">
        <v>-116.3</v>
      </c>
      <c r="AE7" s="16" t="n">
        <v>-116.1</v>
      </c>
      <c r="AF7" s="16" t="n">
        <v>-116.13</v>
      </c>
      <c r="AG7" s="16" t="n">
        <v>24.31</v>
      </c>
      <c r="AH7" s="16" t="n">
        <v>21.96</v>
      </c>
      <c r="AI7" s="16" t="n">
        <v>20.71</v>
      </c>
      <c r="AJ7" s="16" t="n">
        <v>0.82</v>
      </c>
      <c r="AK7" s="16" t="n">
        <v>0.82</v>
      </c>
      <c r="AL7" s="16" t="n">
        <v>0.82</v>
      </c>
      <c r="AM7" s="16" t="n">
        <v>22.58</v>
      </c>
      <c r="AN7" s="16" t="n">
        <v>22.67</v>
      </c>
      <c r="AO7" s="16" t="n">
        <v>22.4</v>
      </c>
      <c r="AP7" s="16" t="n">
        <v>1</v>
      </c>
      <c r="AQ7" s="16" t="n">
        <v>1</v>
      </c>
      <c r="AR7" s="16" t="n">
        <v>1</v>
      </c>
      <c r="AS7" s="16" t="n">
        <v>1</v>
      </c>
      <c r="AT7" s="16" t="n">
        <v>1</v>
      </c>
      <c r="AU7" s="16" t="n">
        <v>1</v>
      </c>
      <c r="AV7" s="9" t="inlineStr">
        <is>
          <t>81157000</t>
        </is>
      </c>
      <c r="AW7" s="16" t="n">
        <v>35.61</v>
      </c>
      <c r="AX7" s="16" t="n">
        <v>-116.74</v>
      </c>
      <c r="AY7" s="16" t="n">
        <v>-116.97</v>
      </c>
      <c r="AZ7" s="16" t="n">
        <v>-115.94</v>
      </c>
      <c r="BA7" s="16" t="n">
        <v>1.73</v>
      </c>
      <c r="BB7" s="16" t="n">
        <v>1.46</v>
      </c>
      <c r="BC7" s="16" t="n">
        <v>3.99</v>
      </c>
      <c r="BD7" s="16" t="n">
        <v>0.67</v>
      </c>
      <c r="BE7" s="16" t="n">
        <v>0.67</v>
      </c>
      <c r="BF7" s="16" t="n">
        <v>0.67</v>
      </c>
      <c r="BG7" s="16" t="n">
        <v>1.88</v>
      </c>
      <c r="BH7" s="16" t="n">
        <v>1.92</v>
      </c>
      <c r="BI7" s="16" t="n">
        <v>2.5</v>
      </c>
      <c r="BJ7" s="16" t="n">
        <v>1</v>
      </c>
      <c r="BK7" s="16" t="n">
        <v>1</v>
      </c>
      <c r="BL7" s="16" t="n">
        <v>1</v>
      </c>
      <c r="BM7" s="16" t="n">
        <v>1</v>
      </c>
      <c r="BN7" s="16" t="n">
        <v>1</v>
      </c>
      <c r="BO7" s="16" t="n">
        <v>1</v>
      </c>
      <c r="BP7" s="9" t="inlineStr">
        <is>
          <t>811D5000</t>
        </is>
      </c>
      <c r="BQ7" s="16" t="n"/>
      <c r="BR7" s="16" t="n"/>
      <c r="BS7" s="16" t="n"/>
      <c r="BT7" s="16" t="n"/>
      <c r="BU7" s="16" t="n"/>
      <c r="BV7" s="16" t="n"/>
      <c r="BW7" s="16" t="n"/>
      <c r="BX7" s="16" t="n"/>
      <c r="BY7" s="16" t="n"/>
      <c r="BZ7" s="16" t="n"/>
      <c r="CA7" s="16" t="n"/>
      <c r="CB7" s="16" t="n"/>
      <c r="CC7" s="16" t="n"/>
      <c r="CD7" s="16" t="n"/>
      <c r="CE7" s="16" t="n"/>
      <c r="CF7" s="16" t="n"/>
      <c r="CG7" s="16" t="n"/>
      <c r="CH7" s="16" t="n"/>
      <c r="CI7" s="16" t="n"/>
      <c r="CJ7" s="12" t="n"/>
      <c r="CK7" s="12" t="inlineStr">
        <is>
          <t>Apple OS</t>
        </is>
      </c>
      <c r="CL7" s="12" t="n"/>
      <c r="CM7" s="18" t="inlineStr">
        <is>
          <t>官網WEB拋轉</t>
        </is>
      </c>
      <c r="CN7" s="19" t="n">
        <v>-110.5</v>
      </c>
      <c r="CO7" s="19" t="n">
        <v>-99</v>
      </c>
      <c r="CP7" s="19" t="n">
        <v>-96.75</v>
      </c>
      <c r="CQ7" s="19" t="n">
        <v>-91</v>
      </c>
      <c r="CR7" s="19" t="n">
        <v>-86</v>
      </c>
      <c r="CS7" s="19" t="n">
        <v>-16</v>
      </c>
      <c r="CT7" s="19" t="n">
        <v>-14.5</v>
      </c>
      <c r="CU7" s="19" t="n">
        <v>-13</v>
      </c>
      <c r="CV7" s="19" t="n">
        <v>-11</v>
      </c>
      <c r="CW7" s="19" t="n">
        <v>-10.5</v>
      </c>
      <c r="CX7" s="16" t="n">
        <v>120.301383</v>
      </c>
      <c r="CY7" s="16" t="n">
        <v>22.713117</v>
      </c>
      <c r="CZ7" s="18" t="inlineStr">
        <is>
          <t>其他答案</t>
        </is>
      </c>
      <c r="DA7" s="18" t="inlineStr">
        <is>
          <t>室內訊號不好</t>
        </is>
      </c>
      <c r="DC7" s="0">
        <f>IF(CP7&lt;-10,CP7,IF(ISERROR(AVERAGE(CN7:CR7)),"",AVERAGE(CN7:CR7)))</f>
        <v/>
      </c>
      <c r="DD7" s="36">
        <f>IF(AC7&lt;&gt;"",AC7/100,"")</f>
        <v/>
      </c>
      <c r="DE7" s="36">
        <f>IF(AW7&lt;&gt;"",AW7/100,"")</f>
        <v/>
      </c>
      <c r="DF7" s="36">
        <f>IF(BQ7&lt;&gt;"",BQ7/100,"")</f>
        <v/>
      </c>
      <c r="DG7" s="0">
        <f>MAX(DD7,DE7,DF7)</f>
        <v/>
      </c>
      <c r="DH7" s="0">
        <f>IF(DG7=DD7,W7,IF(DG7=DE7,X7,IF(DG7=DF7,Y7,"")))</f>
        <v/>
      </c>
      <c r="DI7" s="0">
        <f>VLOOKUP(G7,#REF!,2,0)</f>
        <v/>
      </c>
      <c r="DJ7" s="0">
        <f>IF(DC7&gt;-10,"",IF(ISERROR(DC7),"",CONCATENATE(INT(DC7/5)*5+5,"~",INT(DC7/5)*5)))</f>
        <v/>
      </c>
      <c r="DL7" s="0">
        <f>IF(AND(OR(N7="5G",N7="I5G"),O7="5GNSA"),"5G True User",IF(OR(N7="2G",N7="3G",N7="4G",N7="I4G"),"4G",IF(AND(OR(N7="5G",N7="I5G"),O7&lt;&gt;"5GNSA"),"5G非TU","")))</f>
        <v/>
      </c>
      <c r="DM7" s="0">
        <f>COUNTIFS(AD7:AF7,"&gt;-105",AD7:AF7,"&lt;0")+COUNTIFS(AX7:AZ7,"&gt;-105",AX7:AZ7,"&lt;0")+COUNTIFS(BR7:BT7,"&gt;-105",BR7:BT7,"&lt;0")</f>
        <v/>
      </c>
      <c r="DN7" s="0">
        <f>ROUND(MAX(DD7,DE7,DF7)*100/5,0)*0.05</f>
        <v/>
      </c>
      <c r="DO7" s="0">
        <f>IF(DC7&gt;-10,"",ROUND(DC7/5,0)*5)</f>
        <v/>
      </c>
      <c r="DP7" s="0">
        <f>IF(R2="作業","障礙",IF(R7="障礙","障礙",IF(R7="抗爭","抗爭",IF(R7="40055重大障礙","40055重大障礙",IF(R7="非TWM問題的障礙","非TWM問題的障礙",IF(U7=35806,"非TWM問題的障礙",IF( OR(AND(AJ7&lt;&gt;"",AJ7&gt;0,AJ7&lt;0.7),       AND(AK7&lt;&gt;"",AK7&gt;0,AK7&lt;0.7),       AND(AL7&lt;&gt;"",AL7&gt;0,AL7&lt;0.7),       AND(AP7&lt;&gt;"",AP7&gt;0,AP7&lt;0.7),       AND(AQ7&lt;&gt;"",AQ7&gt;0,AQ7&lt;0.7),       AND(AR7&lt;&gt;"",AR7&gt;0,AR7&lt;0.7),       AND(AS7&lt;&gt;"",AS7&gt;0,AS7&lt;0.7),       AND(AT7&lt;&gt;"",AT7&gt;0,AT7&lt;0.7),       AND(AU7&lt;&gt;"",AU7&gt;0,AU7&lt;0.7)),"障礙",IF( OR(AND(BD7&lt;&gt;"",BD7&gt;0,BD7&lt;0.7),       AND(BE7&lt;&gt;"",BE7&gt;0,BE7&lt;0.7),       AND(BF7&lt;&gt;"",BF7&gt;0,BF7&lt;0.7),       AND(BJ7&lt;&gt;"",BJ7&gt;0,BJ7&lt;0.7),       AND(BK7&lt;&gt;"",BK7&gt;0,BK7&lt;0.7),       AND(BL7&lt;&gt;"",BL7&gt;0,BL7&lt;0.7),       AND(BM7&lt;&gt;"",BM7&gt;0,BM7&lt;0.7),       AND(BN7&lt;&gt;"",BN7&gt;0,BN7&lt;0.7),       AND(BO7&lt;&gt;"",BO7&gt;0,BO7&lt;0.7)),"障礙",IF( OR(AND(BX7&lt;&gt;"",BX7&gt;0,BX7&lt;0.7),       AND(BY7&lt;&gt;"",BY7&gt;0,BY7&lt;0.7),       AND(BZ7&lt;&gt;"",BZ7&gt;0,BZ7&lt;0.7),       AND(CD7&lt;&gt;"",CD7&gt;0,CD7&lt;0.7),       AND(CE7&lt;&gt;"",CE7&gt;0,CE7&lt;0.7),       AND(CF7&lt;&gt;"",CF7&gt;0,CF7&lt;0.7),       AND(CG7&lt;&gt;"",CG7&gt;0,CG7&lt;0.7),       AND(CH7&lt;&gt;"",CH7&gt;0,CH7&lt;0.7),       AND(CI7&lt;&gt;"",CI7&gt;0,CI7&lt;0.7)),"障礙",IF(OR(CJ7="住抗",CJ7="暫時移除設備"),"抗爭",IF(CJ7&lt;&gt;"","障礙",IF(DM7&gt;2,"干擾",IF(Q7=6,"CC6",IF( OR(AND(DD7&lt;&gt;"",DD7&gt;0.8),AND(DE7&lt;&gt;"",DE7&gt;0.8),AND(DF7&lt;&gt;"",DF7&gt;0.8)),"PRB&gt;80",IF(AND(DC7&gt;-106,DC7&lt;-30),"RSRP優於-106",IF(DC7&lt;=-106,"RSRP劣於-106",""))))))))))))))))</f>
        <v/>
      </c>
      <c r="DQ7" s="0">
        <f>IF(ISERROR(SEARCH("&gt;&gt;檢查",AA7)),"",MID(AA7,SEARCH("PM分析:",AA7)+5,SEARCH("&gt;&gt;檢查",AA7)-SEARCH("PM分析:",AA7)-5))</f>
        <v/>
      </c>
      <c r="DR7" s="0">
        <f>IF(T7="因客訴地點人多，導致收訊擁擠","基站擁擠",IF(T7="因應特別活動調整相關參數導致","TTC",IF(OR(T7="基站障礙問題查測中",T7="基站問題待料中",T7="基站障礙問題已修復",T7="施工作業已恢復",T7="基站抗爭暫時關閉",T7="基站抗爭持續關閉中",T7="基站抗爭已復站",T7="基地台抗爭拆站",T7="基地台群體抗爭",T7="基站隱藏性障礙問題已修復"),"基站障礙",IF(OR(R7="作業",R7="障礙",R7="抗爭"),"基站障礙",IF(OR(T7="外在不明干擾影響，查測中",T7="干擾問題已排除",T7="外在不明干擾(大規模)影響",T7="干擾(大規模)問題已排除"),"干擾",IF(R7="干擾","干擾",""))))))</f>
        <v/>
      </c>
    </row>
    <row r="8" ht="19.2" customFormat="1" customHeight="1" s="1">
      <c r="A8" s="3" t="inlineStr">
        <is>
          <t>2022-12-01-0018</t>
        </is>
      </c>
      <c r="B8" s="34" t="n">
        <v>63564918</v>
      </c>
      <c r="C8" s="35" t="n">
        <v>44896.19787037037</v>
      </c>
      <c r="D8" s="3" t="inlineStr">
        <is>
          <t>04</t>
        </is>
      </c>
      <c r="E8" s="3" t="inlineStr">
        <is>
          <t>202212</t>
        </is>
      </c>
      <c r="F8" s="3" t="inlineStr">
        <is>
          <t>2022/12/01~2022/12/07</t>
        </is>
      </c>
      <c r="G8" s="6" t="n">
        <v>44896</v>
      </c>
      <c r="H8" s="3" t="inlineStr">
        <is>
          <t>中區</t>
        </is>
      </c>
      <c r="I8" s="3" t="inlineStr">
        <is>
          <t>雲林縣</t>
        </is>
      </c>
      <c r="J8" s="3" t="inlineStr">
        <is>
          <t>雲林縣麥寮鄉</t>
        </is>
      </c>
      <c r="K8" s="3" t="inlineStr">
        <is>
          <t>客服</t>
        </is>
      </c>
      <c r="L8" s="3" t="inlineStr">
        <is>
          <t>上網相關問題</t>
        </is>
      </c>
      <c r="M8" s="3" t="inlineStr">
        <is>
          <t>5G</t>
        </is>
      </c>
      <c r="N8" s="3" t="inlineStr">
        <is>
          <t>5G</t>
        </is>
      </c>
      <c r="O8" s="3" t="inlineStr">
        <is>
          <t>5GNSA</t>
        </is>
      </c>
      <c r="P8" s="3" t="inlineStr">
        <is>
          <t>4G上網收訊客訴</t>
        </is>
      </c>
      <c r="Q8" s="7" t="n">
        <v>7</v>
      </c>
      <c r="R8" s="3" t="n"/>
      <c r="S8" s="3" t="n"/>
      <c r="T8" s="3" t="n"/>
      <c r="U8" s="8" t="n"/>
      <c r="V8" s="3" t="n"/>
      <c r="W8" s="3" t="n"/>
      <c r="X8" s="3" t="n"/>
      <c r="Y8" s="3" t="n"/>
      <c r="Z8" s="3" t="inlineStr">
        <is>
          <t>網路正常</t>
        </is>
      </c>
      <c r="AA8" s="3" t="inlineStr">
        <is>
          <t>PM分析:</t>
        </is>
      </c>
      <c r="AB8" s="9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9" t="n"/>
      <c r="AW8" s="7" t="n"/>
      <c r="AX8" s="7" t="n"/>
      <c r="AY8" s="7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  <c r="BJ8" s="7" t="n"/>
      <c r="BK8" s="7" t="n"/>
      <c r="BL8" s="7" t="n"/>
      <c r="BM8" s="7" t="n"/>
      <c r="BN8" s="7" t="n"/>
      <c r="BO8" s="7" t="n"/>
      <c r="BP8" s="9" t="n"/>
      <c r="BQ8" s="7" t="n"/>
      <c r="BR8" s="7" t="n"/>
      <c r="BS8" s="7" t="n"/>
      <c r="BT8" s="7" t="n"/>
      <c r="BU8" s="7" t="n"/>
      <c r="BV8" s="7" t="n"/>
      <c r="BW8" s="7" t="n"/>
      <c r="BX8" s="7" t="n"/>
      <c r="BY8" s="7" t="n"/>
      <c r="BZ8" s="7" t="n"/>
      <c r="CA8" s="7" t="n"/>
      <c r="CB8" s="7" t="n"/>
      <c r="CC8" s="7" t="n"/>
      <c r="CD8" s="7" t="n"/>
      <c r="CE8" s="7" t="n"/>
      <c r="CF8" s="7" t="n"/>
      <c r="CG8" s="7" t="n"/>
      <c r="CH8" s="7" t="n"/>
      <c r="CI8" s="7" t="n"/>
      <c r="CJ8" s="3" t="n"/>
      <c r="CK8" s="3" t="inlineStr">
        <is>
          <t>Android</t>
        </is>
      </c>
      <c r="CL8" s="3" t="n"/>
      <c r="CM8" s="10" t="inlineStr">
        <is>
          <t>188客戶來電</t>
        </is>
      </c>
      <c r="CN8" s="11" t="n">
        <v>-107</v>
      </c>
      <c r="CO8" s="11" t="n">
        <v>-98</v>
      </c>
      <c r="CP8" s="11" t="n"/>
      <c r="CQ8" s="11" t="n">
        <v>-89</v>
      </c>
      <c r="CR8" s="11" t="n">
        <v>-86</v>
      </c>
      <c r="CS8" s="11" t="n">
        <v>-15</v>
      </c>
      <c r="CT8" s="11" t="n">
        <v>-12</v>
      </c>
      <c r="CU8" s="11" t="n"/>
      <c r="CV8" s="11" t="n">
        <v>-8.5</v>
      </c>
      <c r="CW8" s="11" t="n">
        <v>-3</v>
      </c>
      <c r="CX8" s="7" t="n">
        <v>120.2672969</v>
      </c>
      <c r="CY8" s="7" t="n">
        <v>23.7971297</v>
      </c>
      <c r="CZ8" s="10" t="inlineStr">
        <is>
          <t>其他答案</t>
        </is>
      </c>
      <c r="DA8" s="10" t="inlineStr">
        <is>
          <t>用戶端問題</t>
        </is>
      </c>
      <c r="DC8" s="0">
        <f>IF(CP8&lt;-10,CP8,IF(ISERROR(AVERAGE(CN8:CR8)),"",AVERAGE(CN8:CR8)))</f>
        <v/>
      </c>
      <c r="DD8" s="36">
        <f>IF(AC8&lt;&gt;"",AC8/100,"")</f>
        <v/>
      </c>
      <c r="DE8" s="36">
        <f>IF(AW8&lt;&gt;"",AW8/100,"")</f>
        <v/>
      </c>
      <c r="DF8" s="36">
        <f>IF(BQ8&lt;&gt;"",BQ8/100,"")</f>
        <v/>
      </c>
      <c r="DG8" s="0">
        <f>MAX(DD8,DE8,DF8)</f>
        <v/>
      </c>
      <c r="DH8" s="0">
        <f>IF(DG8=DD8,W8,IF(DG8=DE8,X8,IF(DG8=DF8,Y8,"")))</f>
        <v/>
      </c>
      <c r="DI8" s="0">
        <f>VLOOKUP(G8,#REF!,2,0)</f>
        <v/>
      </c>
      <c r="DJ8" s="0">
        <f>IF(DC8&gt;-10,"",IF(ISERROR(DC8),"",CONCATENATE(INT(DC8/5)*5+5,"~",INT(DC8/5)*5)))</f>
        <v/>
      </c>
      <c r="DL8" s="0">
        <f>IF(AND(OR(N8="5G",N8="I5G"),O8="5GNSA"),"5G True User",IF(OR(N8="2G",N8="3G",N8="4G",N8="I4G"),"4G",IF(AND(OR(N8="5G",N8="I5G"),O8&lt;&gt;"5GNSA"),"5G非TU","")))</f>
        <v/>
      </c>
      <c r="DM8" s="0">
        <f>COUNTIFS(AD8:AF8,"&gt;-105",AD8:AF8,"&lt;0")+COUNTIFS(AX8:AZ8,"&gt;-105",AX8:AZ8,"&lt;0")+COUNTIFS(BR8:BT8,"&gt;-105",BR8:BT8,"&lt;0")</f>
        <v/>
      </c>
      <c r="DN8" s="0">
        <f>ROUND(MAX(DD8,DE8,DF8)*100/5,0)*0.05</f>
        <v/>
      </c>
      <c r="DO8" s="0">
        <f>IF(DC8&gt;-10,"",ROUND(DC8/5,0)*5)</f>
        <v/>
      </c>
      <c r="DP8" s="0">
        <f>IF(R2="作業","障礙",IF(R8="障礙","障礙",IF(R8="抗爭","抗爭",IF(R8="40055重大障礙","40055重大障礙",IF(R8="非TWM問題的障礙","非TWM問題的障礙",IF(U8=35806,"非TWM問題的障礙",IF( OR(AND(AJ8&lt;&gt;"",AJ8&gt;0,AJ8&lt;0.7),       AND(AK8&lt;&gt;"",AK8&gt;0,AK8&lt;0.7),       AND(AL8&lt;&gt;"",AL8&gt;0,AL8&lt;0.7),       AND(AP8&lt;&gt;"",AP8&gt;0,AP8&lt;0.7),       AND(AQ8&lt;&gt;"",AQ8&gt;0,AQ8&lt;0.7),       AND(AR8&lt;&gt;"",AR8&gt;0,AR8&lt;0.7),       AND(AS8&lt;&gt;"",AS8&gt;0,AS8&lt;0.7),       AND(AT8&lt;&gt;"",AT8&gt;0,AT8&lt;0.7),       AND(AU8&lt;&gt;"",AU8&gt;0,AU8&lt;0.7)),"障礙",IF( OR(AND(BD8&lt;&gt;"",BD8&gt;0,BD8&lt;0.7),       AND(BE8&lt;&gt;"",BE8&gt;0,BE8&lt;0.7),       AND(BF8&lt;&gt;"",BF8&gt;0,BF8&lt;0.7),       AND(BJ8&lt;&gt;"",BJ8&gt;0,BJ8&lt;0.7),       AND(BK8&lt;&gt;"",BK8&gt;0,BK8&lt;0.7),       AND(BL8&lt;&gt;"",BL8&gt;0,BL8&lt;0.7),       AND(BM8&lt;&gt;"",BM8&gt;0,BM8&lt;0.7),       AND(BN8&lt;&gt;"",BN8&gt;0,BN8&lt;0.7),       AND(BO8&lt;&gt;"",BO8&gt;0,BO8&lt;0.7)),"障礙",IF( OR(AND(BX8&lt;&gt;"",BX8&gt;0,BX8&lt;0.7),       AND(BY8&lt;&gt;"",BY8&gt;0,BY8&lt;0.7),       AND(BZ8&lt;&gt;"",BZ8&gt;0,BZ8&lt;0.7),       AND(CD8&lt;&gt;"",CD8&gt;0,CD8&lt;0.7),       AND(CE8&lt;&gt;"",CE8&gt;0,CE8&lt;0.7),       AND(CF8&lt;&gt;"",CF8&gt;0,CF8&lt;0.7),       AND(CG8&lt;&gt;"",CG8&gt;0,CG8&lt;0.7),       AND(CH8&lt;&gt;"",CH8&gt;0,CH8&lt;0.7),       AND(CI8&lt;&gt;"",CI8&gt;0,CI8&lt;0.7)),"障礙",IF(OR(CJ8="住抗",CJ8="暫時移除設備"),"抗爭",IF(CJ8&lt;&gt;"","障礙",IF(DM8&gt;2,"干擾",IF(Q8=6,"CC6",IF( OR(AND(DD8&lt;&gt;"",DD8&gt;0.8),AND(DE8&lt;&gt;"",DE8&gt;0.8),AND(DF8&lt;&gt;"",DF8&gt;0.8)),"PRB&gt;80",IF(AND(DC8&gt;-106,DC8&lt;-30),"RSRP優於-106",IF(DC8&lt;=-106,"RSRP劣於-106",""))))))))))))))))</f>
        <v/>
      </c>
      <c r="DQ8" s="0">
        <f>IF(ISERROR(SEARCH("&gt;&gt;檢查",AA8)),"",MID(AA8,SEARCH("PM分析:",AA8)+5,SEARCH("&gt;&gt;檢查",AA8)-SEARCH("PM分析:",AA8)-5))</f>
        <v/>
      </c>
      <c r="DR8" s="0">
        <f>IF(T8="因客訴地點人多，導致收訊擁擠","基站擁擠",IF(T8="因應特別活動調整相關參數導致","TTC",IF(OR(T8="基站障礙問題查測中",T8="基站問題待料中",T8="基站障礙問題已修復",T8="施工作業已恢復",T8="基站抗爭暫時關閉",T8="基站抗爭持續關閉中",T8="基站抗爭已復站",T8="基地台抗爭拆站",T8="基地台群體抗爭",T8="基站隱藏性障礙問題已修復"),"基站障礙",IF(OR(R8="作業",R8="障礙",R8="抗爭"),"基站障礙",IF(OR(T8="外在不明干擾影響，查測中",T8="干擾問題已排除",T8="外在不明干擾(大規模)影響",T8="干擾(大規模)問題已排除"),"干擾",IF(R8="干擾","干擾",""))))))</f>
        <v/>
      </c>
    </row>
    <row r="9" ht="19.2" customFormat="1" customHeight="1" s="1">
      <c r="A9" s="12" t="inlineStr">
        <is>
          <t>2022-12-01-0019</t>
        </is>
      </c>
      <c r="B9" s="37" t="n">
        <v>65395567</v>
      </c>
      <c r="C9" s="38" t="n">
        <v>44896.2184375</v>
      </c>
      <c r="D9" s="12" t="inlineStr">
        <is>
          <t>05</t>
        </is>
      </c>
      <c r="E9" s="12" t="inlineStr">
        <is>
          <t>202212</t>
        </is>
      </c>
      <c r="F9" s="12" t="inlineStr">
        <is>
          <t>2022/12/01~2022/12/07</t>
        </is>
      </c>
      <c r="G9" s="15" t="n">
        <v>44896</v>
      </c>
      <c r="H9" s="12" t="inlineStr">
        <is>
          <t>南區</t>
        </is>
      </c>
      <c r="I9" s="12" t="inlineStr">
        <is>
          <t>台南市</t>
        </is>
      </c>
      <c r="J9" s="12" t="inlineStr">
        <is>
          <t>台南市中西區</t>
        </is>
      </c>
      <c r="K9" s="12" t="inlineStr">
        <is>
          <t>OM/TAC</t>
        </is>
      </c>
      <c r="L9" s="12" t="inlineStr">
        <is>
          <t>上網相關問題</t>
        </is>
      </c>
      <c r="M9" s="12" t="inlineStr">
        <is>
          <t>4G</t>
        </is>
      </c>
      <c r="N9" s="12" t="inlineStr">
        <is>
          <t>4G</t>
        </is>
      </c>
      <c r="O9" s="12" t="inlineStr">
        <is>
          <t>4G</t>
        </is>
      </c>
      <c r="P9" s="12" t="inlineStr">
        <is>
          <t>4G上網收訊客訴</t>
        </is>
      </c>
      <c r="Q9" s="16" t="n">
        <v>5</v>
      </c>
      <c r="R9" s="12" t="n"/>
      <c r="S9" s="12" t="inlineStr">
        <is>
          <t>(H)非收訊問題</t>
        </is>
      </c>
      <c r="T9" s="12" t="inlineStr">
        <is>
          <t>去電用戶，請用戶重新開關機再觀察</t>
        </is>
      </c>
      <c r="U9" s="17" t="n"/>
      <c r="V9" s="12" t="n"/>
      <c r="W9" s="12" t="inlineStr">
        <is>
          <t>70053000</t>
        </is>
      </c>
      <c r="X9" s="12" t="inlineStr">
        <is>
          <t>700L4000</t>
        </is>
      </c>
      <c r="Y9" s="12" t="inlineStr">
        <is>
          <t>70031000</t>
        </is>
      </c>
      <c r="Z9" s="12" t="inlineStr">
        <is>
          <t>網路正常</t>
        </is>
      </c>
      <c r="AA9" s="17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9" s="9" t="inlineStr">
        <is>
          <t>70053000</t>
        </is>
      </c>
      <c r="AC9" s="16" t="n">
        <v>43.36</v>
      </c>
      <c r="AD9" s="16" t="n">
        <v>-116.12</v>
      </c>
      <c r="AE9" s="16" t="n">
        <v>-116.08</v>
      </c>
      <c r="AF9" s="16" t="n">
        <v>-115.65</v>
      </c>
      <c r="AG9" s="16" t="n">
        <v>5.15</v>
      </c>
      <c r="AH9" s="16" t="n">
        <v>3.74</v>
      </c>
      <c r="AI9" s="16" t="n">
        <v>9.050000000000001</v>
      </c>
      <c r="AJ9" s="16" t="n">
        <v>1</v>
      </c>
      <c r="AK9" s="16" t="n">
        <v>1</v>
      </c>
      <c r="AL9" s="16" t="n">
        <v>1</v>
      </c>
      <c r="AM9" s="16" t="n">
        <v>8.67</v>
      </c>
      <c r="AN9" s="16" t="n">
        <v>9</v>
      </c>
      <c r="AO9" s="16" t="n">
        <v>9.75</v>
      </c>
      <c r="AP9" s="16" t="n">
        <v>1</v>
      </c>
      <c r="AQ9" s="16" t="n">
        <v>1</v>
      </c>
      <c r="AR9" s="16" t="n">
        <v>1</v>
      </c>
      <c r="AS9" s="16" t="n">
        <v>1</v>
      </c>
      <c r="AT9" s="16" t="n">
        <v>1</v>
      </c>
      <c r="AU9" s="16" t="n">
        <v>1</v>
      </c>
      <c r="AV9" s="9" t="inlineStr">
        <is>
          <t>700L4000</t>
        </is>
      </c>
      <c r="AW9" s="16" t="n">
        <v>39.36</v>
      </c>
      <c r="AX9" s="16" t="n">
        <v>-108.4</v>
      </c>
      <c r="AY9" s="16" t="n">
        <v>-109.12</v>
      </c>
      <c r="AZ9" s="16" t="n">
        <v>-108.99</v>
      </c>
      <c r="BA9" s="16" t="n">
        <v>9.800000000000001</v>
      </c>
      <c r="BB9" s="16" t="n">
        <v>7.55</v>
      </c>
      <c r="BC9" s="16" t="n">
        <v>15.72</v>
      </c>
      <c r="BD9" s="16" t="n">
        <v>1</v>
      </c>
      <c r="BE9" s="16" t="n">
        <v>1</v>
      </c>
      <c r="BF9" s="16" t="n">
        <v>1</v>
      </c>
      <c r="BG9" s="16" t="n">
        <v>8.81</v>
      </c>
      <c r="BH9" s="16" t="n">
        <v>9.380000000000001</v>
      </c>
      <c r="BI9" s="16" t="n">
        <v>10.19</v>
      </c>
      <c r="BJ9" s="16" t="n">
        <v>1</v>
      </c>
      <c r="BK9" s="16" t="n">
        <v>1</v>
      </c>
      <c r="BL9" s="16" t="n">
        <v>1</v>
      </c>
      <c r="BM9" s="16" t="n">
        <v>1</v>
      </c>
      <c r="BN9" s="16" t="n">
        <v>1</v>
      </c>
      <c r="BO9" s="16" t="n">
        <v>1</v>
      </c>
      <c r="BP9" s="9" t="inlineStr">
        <is>
          <t>70031000</t>
        </is>
      </c>
      <c r="BQ9" s="16" t="n">
        <v>36.77</v>
      </c>
      <c r="BR9" s="16" t="n">
        <v>-112.26</v>
      </c>
      <c r="BS9" s="16" t="n">
        <v>-112.11</v>
      </c>
      <c r="BT9" s="16" t="n">
        <v>-111.95</v>
      </c>
      <c r="BU9" s="16" t="n">
        <v>2.68</v>
      </c>
      <c r="BV9" s="16" t="n">
        <v>4.38</v>
      </c>
      <c r="BW9" s="16" t="n">
        <v>5.87</v>
      </c>
      <c r="BX9" s="16" t="n">
        <v>1</v>
      </c>
      <c r="BY9" s="16" t="n">
        <v>1</v>
      </c>
      <c r="BZ9" s="16" t="n">
        <v>1</v>
      </c>
      <c r="CA9" s="16" t="n">
        <v>4.71</v>
      </c>
      <c r="CB9" s="16" t="n">
        <v>4.42</v>
      </c>
      <c r="CC9" s="16" t="n">
        <v>5.33</v>
      </c>
      <c r="CD9" s="16" t="n">
        <v>1</v>
      </c>
      <c r="CE9" s="16" t="n">
        <v>1</v>
      </c>
      <c r="CF9" s="16" t="n">
        <v>1</v>
      </c>
      <c r="CG9" s="16" t="n">
        <v>1</v>
      </c>
      <c r="CH9" s="16" t="n">
        <v>1</v>
      </c>
      <c r="CI9" s="16" t="n">
        <v>0.99</v>
      </c>
      <c r="CJ9" s="12" t="n"/>
      <c r="CK9" s="12" t="inlineStr">
        <is>
          <t>Android</t>
        </is>
      </c>
      <c r="CL9" s="12" t="n"/>
      <c r="CM9" s="18" t="inlineStr">
        <is>
          <t>188客戶來電</t>
        </is>
      </c>
      <c r="CN9" s="19" t="n">
        <v>-103</v>
      </c>
      <c r="CO9" s="19" t="n">
        <v>-98</v>
      </c>
      <c r="CP9" s="19" t="n">
        <v>-92.7</v>
      </c>
      <c r="CQ9" s="19" t="n">
        <v>-91</v>
      </c>
      <c r="CR9" s="19" t="n">
        <v>-72</v>
      </c>
      <c r="CS9" s="19" t="n">
        <v>-15.5</v>
      </c>
      <c r="CT9" s="19" t="n">
        <v>-13</v>
      </c>
      <c r="CU9" s="19" t="n">
        <v>-11.85</v>
      </c>
      <c r="CV9" s="19" t="n">
        <v>-10.5</v>
      </c>
      <c r="CW9" s="19" t="n">
        <v>-10</v>
      </c>
      <c r="CX9" s="16" t="n">
        <v>120.2074627</v>
      </c>
      <c r="CY9" s="16" t="n">
        <v>22.9900745</v>
      </c>
      <c r="CZ9" s="18" t="inlineStr">
        <is>
          <t>其他答案</t>
        </is>
      </c>
      <c r="DA9" s="18" t="inlineStr">
        <is>
          <t>人多擁擠</t>
        </is>
      </c>
      <c r="DC9" s="0">
        <f>IF(CP9&lt;-10,CP9,IF(ISERROR(AVERAGE(CN9:CR9)),"",AVERAGE(CN9:CR9)))</f>
        <v/>
      </c>
      <c r="DD9" s="36">
        <f>IF(AC9&lt;&gt;"",AC9/100,"")</f>
        <v/>
      </c>
      <c r="DE9" s="36">
        <f>IF(AW9&lt;&gt;"",AW9/100,"")</f>
        <v/>
      </c>
      <c r="DF9" s="36">
        <f>IF(BQ9&lt;&gt;"",BQ9/100,"")</f>
        <v/>
      </c>
      <c r="DG9" s="0">
        <f>MAX(DD9,DE9,DF9)</f>
        <v/>
      </c>
      <c r="DH9" s="0">
        <f>IF(DG9=DD9,W9,IF(DG9=DE9,X9,IF(DG9=DF9,Y9,"")))</f>
        <v/>
      </c>
      <c r="DI9" s="0">
        <f>VLOOKUP(G9,#REF!,2,0)</f>
        <v/>
      </c>
      <c r="DJ9" s="0">
        <f>IF(DC9&gt;-10,"",IF(ISERROR(DC9),"",CONCATENATE(INT(DC9/5)*5+5,"~",INT(DC9/5)*5)))</f>
        <v/>
      </c>
      <c r="DL9" s="0">
        <f>IF(AND(OR(N9="5G",N9="I5G"),O9="5GNSA"),"5G True User",IF(OR(N9="2G",N9="3G",N9="4G",N9="I4G"),"4G",IF(AND(OR(N9="5G",N9="I5G"),O9&lt;&gt;"5GNSA"),"5G非TU","")))</f>
        <v/>
      </c>
      <c r="DM9" s="0">
        <f>COUNTIFS(AD9:AF9,"&gt;-105",AD9:AF9,"&lt;0")+COUNTIFS(AX9:AZ9,"&gt;-105",AX9:AZ9,"&lt;0")+COUNTIFS(BR9:BT9,"&gt;-105",BR9:BT9,"&lt;0")</f>
        <v/>
      </c>
      <c r="DN9" s="0">
        <f>ROUND(MAX(DD9,DE9,DF9)*100/5,0)*0.05</f>
        <v/>
      </c>
      <c r="DO9" s="0">
        <f>IF(DC9&gt;-10,"",ROUND(DC9/5,0)*5)</f>
        <v/>
      </c>
      <c r="DP9" s="0">
        <f>IF(R2="作業","障礙",IF(R9="障礙","障礙",IF(R9="抗爭","抗爭",IF(R9="40055重大障礙","40055重大障礙",IF(R9="非TWM問題的障礙","非TWM問題的障礙",IF(U9=35806,"非TWM問題的障礙",IF( OR(AND(AJ9&lt;&gt;"",AJ9&gt;0,AJ9&lt;0.7),       AND(AK9&lt;&gt;"",AK9&gt;0,AK9&lt;0.7),       AND(AL9&lt;&gt;"",AL9&gt;0,AL9&lt;0.7),       AND(AP9&lt;&gt;"",AP9&gt;0,AP9&lt;0.7),       AND(AQ9&lt;&gt;"",AQ9&gt;0,AQ9&lt;0.7),       AND(AR9&lt;&gt;"",AR9&gt;0,AR9&lt;0.7),       AND(AS9&lt;&gt;"",AS9&gt;0,AS9&lt;0.7),       AND(AT9&lt;&gt;"",AT9&gt;0,AT9&lt;0.7),       AND(AU9&lt;&gt;"",AU9&gt;0,AU9&lt;0.7)),"障礙",IF( OR(AND(BD9&lt;&gt;"",BD9&gt;0,BD9&lt;0.7),       AND(BE9&lt;&gt;"",BE9&gt;0,BE9&lt;0.7),       AND(BF9&lt;&gt;"",BF9&gt;0,BF9&lt;0.7),       AND(BJ9&lt;&gt;"",BJ9&gt;0,BJ9&lt;0.7),       AND(BK9&lt;&gt;"",BK9&gt;0,BK9&lt;0.7),       AND(BL9&lt;&gt;"",BL9&gt;0,BL9&lt;0.7),       AND(BM9&lt;&gt;"",BM9&gt;0,BM9&lt;0.7),       AND(BN9&lt;&gt;"",BN9&gt;0,BN9&lt;0.7),       AND(BO9&lt;&gt;"",BO9&gt;0,BO9&lt;0.7)),"障礙",IF( OR(AND(BX9&lt;&gt;"",BX9&gt;0,BX9&lt;0.7),       AND(BY9&lt;&gt;"",BY9&gt;0,BY9&lt;0.7),       AND(BZ9&lt;&gt;"",BZ9&gt;0,BZ9&lt;0.7),       AND(CD9&lt;&gt;"",CD9&gt;0,CD9&lt;0.7),       AND(CE9&lt;&gt;"",CE9&gt;0,CE9&lt;0.7),       AND(CF9&lt;&gt;"",CF9&gt;0,CF9&lt;0.7),       AND(CG9&lt;&gt;"",CG9&gt;0,CG9&lt;0.7),       AND(CH9&lt;&gt;"",CH9&gt;0,CH9&lt;0.7),       AND(CI9&lt;&gt;"",CI9&gt;0,CI9&lt;0.7)),"障礙",IF(OR(CJ9="住抗",CJ9="暫時移除設備"),"抗爭",IF(CJ9&lt;&gt;"","障礙",IF(DM9&gt;2,"干擾",IF(Q9=6,"CC6",IF( OR(AND(DD9&lt;&gt;"",DD9&gt;0.8),AND(DE9&lt;&gt;"",DE9&gt;0.8),AND(DF9&lt;&gt;"",DF9&gt;0.8)),"PRB&gt;80",IF(AND(DC9&gt;-106,DC9&lt;-30),"RSRP優於-106",IF(DC9&lt;=-106,"RSRP劣於-106",""))))))))))))))))</f>
        <v/>
      </c>
      <c r="DQ9" s="0">
        <f>IF(ISERROR(SEARCH("&gt;&gt;檢查",AA9)),"",MID(AA9,SEARCH("PM分析:",AA9)+5,SEARCH("&gt;&gt;檢查",AA9)-SEARCH("PM分析:",AA9)-5))</f>
        <v/>
      </c>
      <c r="DR9" s="0">
        <f>IF(T9="因客訴地點人多，導致收訊擁擠","基站擁擠",IF(T9="因應特別活動調整相關參數導致","TTC",IF(OR(T9="基站障礙問題查測中",T9="基站問題待料中",T9="基站障礙問題已修復",T9="施工作業已恢復",T9="基站抗爭暫時關閉",T9="基站抗爭持續關閉中",T9="基站抗爭已復站",T9="基地台抗爭拆站",T9="基地台群體抗爭",T9="基站隱藏性障礙問題已修復"),"基站障礙",IF(OR(R9="作業",R9="障礙",R9="抗爭"),"基站障礙",IF(OR(T9="外在不明干擾影響，查測中",T9="干擾問題已排除",T9="外在不明干擾(大規模)影響",T9="干擾(大規模)問題已排除"),"干擾",IF(R9="干擾","干擾",""))))))</f>
        <v/>
      </c>
    </row>
    <row r="10" ht="19.2" customFormat="1" customHeight="1" s="1">
      <c r="A10" s="3" t="inlineStr">
        <is>
          <t>2022-12-01-0020</t>
        </is>
      </c>
      <c r="B10" s="34" t="n">
        <v>66051376</v>
      </c>
      <c r="C10" s="35" t="n">
        <v>44896.3084837963</v>
      </c>
      <c r="D10" s="3" t="inlineStr">
        <is>
          <t>07</t>
        </is>
      </c>
      <c r="E10" s="3" t="inlineStr">
        <is>
          <t>202212</t>
        </is>
      </c>
      <c r="F10" s="3" t="inlineStr">
        <is>
          <t>2022/12/01~2022/12/07</t>
        </is>
      </c>
      <c r="G10" s="6" t="n">
        <v>44896</v>
      </c>
      <c r="H10" s="3" t="inlineStr">
        <is>
          <t>中區</t>
        </is>
      </c>
      <c r="I10" s="3" t="inlineStr">
        <is>
          <t>雲林縣</t>
        </is>
      </c>
      <c r="J10" s="3" t="inlineStr">
        <is>
          <t>雲林縣斗六市</t>
        </is>
      </c>
      <c r="K10" s="3" t="inlineStr">
        <is>
          <t>OM/TAC</t>
        </is>
      </c>
      <c r="L10" s="3" t="inlineStr">
        <is>
          <t>上網相關問題</t>
        </is>
      </c>
      <c r="M10" s="3" t="inlineStr">
        <is>
          <t>5G</t>
        </is>
      </c>
      <c r="N10" s="3" t="inlineStr">
        <is>
          <t>5G</t>
        </is>
      </c>
      <c r="O10" s="3" t="inlineStr">
        <is>
          <t>5GNSA</t>
        </is>
      </c>
      <c r="P10" s="3" t="inlineStr">
        <is>
          <t>4G上網收訊客訴</t>
        </is>
      </c>
      <c r="Q10" s="7" t="n">
        <v>7</v>
      </c>
      <c r="R10" s="3" t="n"/>
      <c r="S10" s="3" t="inlineStr">
        <is>
          <t>(U)環境因素</t>
        </is>
      </c>
      <c r="T10" s="3" t="inlineStr">
        <is>
          <t>戶外收訊正常，因週遭環境或建物影響，形成室內deepindoor收訊死角</t>
        </is>
      </c>
      <c r="U10" s="8" t="n"/>
      <c r="V10" s="3" t="n"/>
      <c r="W10" s="3" t="inlineStr">
        <is>
          <t>64032000</t>
        </is>
      </c>
      <c r="X10" s="3" t="inlineStr">
        <is>
          <t>64002000</t>
        </is>
      </c>
      <c r="Y10" s="3" t="inlineStr">
        <is>
          <t>64037000</t>
        </is>
      </c>
      <c r="Z10" s="3" t="inlineStr">
        <is>
          <t>暫無改善</t>
        </is>
      </c>
      <c r="AA10" s="8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10" s="9" t="inlineStr">
        <is>
          <t>64032000</t>
        </is>
      </c>
      <c r="AC10" s="7" t="n">
        <v>46.06</v>
      </c>
      <c r="AD10" s="7" t="n">
        <v>-115.62</v>
      </c>
      <c r="AE10" s="7" t="n">
        <v>-116.05</v>
      </c>
      <c r="AF10" s="7" t="n">
        <v>-116.24</v>
      </c>
      <c r="AG10" s="7" t="n">
        <v>9.970000000000001</v>
      </c>
      <c r="AH10" s="7" t="n">
        <v>11.24</v>
      </c>
      <c r="AI10" s="7" t="n">
        <v>4.18</v>
      </c>
      <c r="AJ10" s="7" t="n">
        <v>1</v>
      </c>
      <c r="AK10" s="7" t="n">
        <v>1</v>
      </c>
      <c r="AL10" s="7" t="n">
        <v>1</v>
      </c>
      <c r="AM10" s="7" t="n">
        <v>9.83</v>
      </c>
      <c r="AN10" s="7" t="n">
        <v>8.039999999999999</v>
      </c>
      <c r="AO10" s="7" t="n">
        <v>6.25</v>
      </c>
      <c r="AP10" s="7" t="n">
        <v>1</v>
      </c>
      <c r="AQ10" s="7" t="n">
        <v>1</v>
      </c>
      <c r="AR10" s="7" t="n">
        <v>1</v>
      </c>
      <c r="AS10" s="7" t="n">
        <v>1</v>
      </c>
      <c r="AT10" s="7" t="n">
        <v>1</v>
      </c>
      <c r="AU10" s="7" t="n">
        <v>1</v>
      </c>
      <c r="AV10" s="9" t="inlineStr">
        <is>
          <t>64002000</t>
        </is>
      </c>
      <c r="AW10" s="7" t="n">
        <v>55.51</v>
      </c>
      <c r="AX10" s="7" t="n">
        <v>-113.04</v>
      </c>
      <c r="AY10" s="7" t="n">
        <v>-115.02</v>
      </c>
      <c r="AZ10" s="7" t="n">
        <v>-115.45</v>
      </c>
      <c r="BA10" s="7" t="n">
        <v>24.11</v>
      </c>
      <c r="BB10" s="7" t="n">
        <v>21.47</v>
      </c>
      <c r="BC10" s="7" t="n">
        <v>13.74</v>
      </c>
      <c r="BD10" s="7" t="n">
        <v>0.76</v>
      </c>
      <c r="BE10" s="7" t="n">
        <v>0.67</v>
      </c>
      <c r="BF10" s="7" t="n">
        <v>0.67</v>
      </c>
      <c r="BG10" s="7" t="n">
        <v>22.02</v>
      </c>
      <c r="BH10" s="7" t="n">
        <v>19.09</v>
      </c>
      <c r="BI10" s="7" t="n">
        <v>15.09</v>
      </c>
      <c r="BJ10" s="7" t="n">
        <v>1</v>
      </c>
      <c r="BK10" s="7" t="n">
        <v>1</v>
      </c>
      <c r="BL10" s="7" t="n">
        <v>1</v>
      </c>
      <c r="BM10" s="7" t="n">
        <v>1</v>
      </c>
      <c r="BN10" s="7" t="n">
        <v>1</v>
      </c>
      <c r="BO10" s="7" t="n">
        <v>1</v>
      </c>
      <c r="BP10" s="9" t="inlineStr">
        <is>
          <t>64037000</t>
        </is>
      </c>
      <c r="BQ10" s="7" t="n">
        <v>32.95</v>
      </c>
      <c r="BR10" s="7" t="n">
        <v>-113.55</v>
      </c>
      <c r="BS10" s="7" t="n">
        <v>-114.56</v>
      </c>
      <c r="BT10" s="7" t="n">
        <v>-115.05</v>
      </c>
      <c r="BU10" s="7" t="n">
        <v>10.94</v>
      </c>
      <c r="BV10" s="7" t="n">
        <v>7.22</v>
      </c>
      <c r="BW10" s="7" t="n">
        <v>3.32</v>
      </c>
      <c r="BX10" s="7" t="n">
        <v>1</v>
      </c>
      <c r="BY10" s="7" t="n">
        <v>1</v>
      </c>
      <c r="BZ10" s="7" t="n">
        <v>1</v>
      </c>
      <c r="CA10" s="7" t="n">
        <v>10.04</v>
      </c>
      <c r="CB10" s="7" t="n">
        <v>7.17</v>
      </c>
      <c r="CC10" s="7" t="n">
        <v>5.42</v>
      </c>
      <c r="CD10" s="7" t="n">
        <v>1</v>
      </c>
      <c r="CE10" s="7" t="n">
        <v>1</v>
      </c>
      <c r="CF10" s="7" t="n">
        <v>1</v>
      </c>
      <c r="CG10" s="7" t="n">
        <v>1</v>
      </c>
      <c r="CH10" s="7" t="n">
        <v>1</v>
      </c>
      <c r="CI10" s="7" t="n">
        <v>1</v>
      </c>
      <c r="CJ10" s="3" t="n"/>
      <c r="CK10" s="3" t="inlineStr">
        <is>
          <t>Apple OS</t>
        </is>
      </c>
      <c r="CL10" s="3" t="n"/>
      <c r="CM10" s="10" t="inlineStr">
        <is>
          <t>188客戶來電</t>
        </is>
      </c>
      <c r="CN10" s="11" t="n">
        <v>-99.5</v>
      </c>
      <c r="CO10" s="11" t="n">
        <v>-93</v>
      </c>
      <c r="CP10" s="11" t="n">
        <v>-89.63</v>
      </c>
      <c r="CQ10" s="11" t="n">
        <v>-83</v>
      </c>
      <c r="CR10" s="11" t="n">
        <v>-80</v>
      </c>
      <c r="CS10" s="11" t="n">
        <v>-14</v>
      </c>
      <c r="CT10" s="11" t="n">
        <v>-13</v>
      </c>
      <c r="CU10" s="11" t="n">
        <v>-12.13</v>
      </c>
      <c r="CV10" s="11" t="n">
        <v>-11</v>
      </c>
      <c r="CW10" s="11" t="n">
        <v>-8.5</v>
      </c>
      <c r="CX10" s="7" t="n">
        <v>120.5409089</v>
      </c>
      <c r="CY10" s="7" t="n">
        <v>23.7077947</v>
      </c>
      <c r="CZ10" s="10" t="inlineStr">
        <is>
          <t>因客訴地點人多，導致收訊擁擠</t>
        </is>
      </c>
      <c r="DA10" s="10" t="inlineStr">
        <is>
          <t>室內訊號不好</t>
        </is>
      </c>
      <c r="DC10" s="0">
        <f>IF(CP10&lt;-10,CP10,IF(ISERROR(AVERAGE(CN10:CR10)),"",AVERAGE(CN10:CR10)))</f>
        <v/>
      </c>
      <c r="DD10" s="36">
        <f>IF(AC10&lt;&gt;"",AC10/100,"")</f>
        <v/>
      </c>
      <c r="DE10" s="36">
        <f>IF(AW10&lt;&gt;"",AW10/100,"")</f>
        <v/>
      </c>
      <c r="DF10" s="36">
        <f>IF(BQ10&lt;&gt;"",BQ10/100,"")</f>
        <v/>
      </c>
      <c r="DG10" s="0">
        <f>MAX(DD10,DE10,DF10)</f>
        <v/>
      </c>
      <c r="DH10" s="0">
        <f>IF(DG10=DD10,W10,IF(DG10=DE10,X10,IF(DG10=DF10,Y10,"")))</f>
        <v/>
      </c>
      <c r="DI10" s="0">
        <f>VLOOKUP(G10,#REF!,2,0)</f>
        <v/>
      </c>
      <c r="DJ10" s="0">
        <f>IF(DC10&gt;-10,"",IF(ISERROR(DC10),"",CONCATENATE(INT(DC10/5)*5+5,"~",INT(DC10/5)*5)))</f>
        <v/>
      </c>
      <c r="DL10" s="0">
        <f>IF(AND(OR(N10="5G",N10="I5G"),O10="5GNSA"),"5G True User",IF(OR(N10="2G",N10="3G",N10="4G",N10="I4G"),"4G",IF(AND(OR(N10="5G",N10="I5G"),O10&lt;&gt;"5GNSA"),"5G非TU","")))</f>
        <v/>
      </c>
      <c r="DM10" s="0">
        <f>COUNTIFS(AD10:AF10,"&gt;-105",AD10:AF10,"&lt;0")+COUNTIFS(AX10:AZ10,"&gt;-105",AX10:AZ10,"&lt;0")+COUNTIFS(BR10:BT10,"&gt;-105",BR10:BT10,"&lt;0")</f>
        <v/>
      </c>
      <c r="DN10" s="0">
        <f>ROUND(MAX(DD10,DE10,DF10)*100/5,0)*0.05</f>
        <v/>
      </c>
      <c r="DO10" s="0">
        <f>IF(DC10&gt;-10,"",ROUND(DC10/5,0)*5)</f>
        <v/>
      </c>
      <c r="DP10" s="0">
        <f>IF(R2="作業","障礙",IF(R10="障礙","障礙",IF(R10="抗爭","抗爭",IF(R10="40055重大障礙","40055重大障礙",IF(R10="非TWM問題的障礙","非TWM問題的障礙",IF(U10=35806,"非TWM問題的障礙",IF( OR(AND(AJ10&lt;&gt;"",AJ10&gt;0,AJ10&lt;0.7),       AND(AK10&lt;&gt;"",AK10&gt;0,AK10&lt;0.7),       AND(AL10&lt;&gt;"",AL10&gt;0,AL10&lt;0.7),       AND(AP10&lt;&gt;"",AP10&gt;0,AP10&lt;0.7),       AND(AQ10&lt;&gt;"",AQ10&gt;0,AQ10&lt;0.7),       AND(AR10&lt;&gt;"",AR10&gt;0,AR10&lt;0.7),       AND(AS10&lt;&gt;"",AS10&gt;0,AS10&lt;0.7),       AND(AT10&lt;&gt;"",AT10&gt;0,AT10&lt;0.7),       AND(AU10&lt;&gt;"",AU10&gt;0,AU10&lt;0.7)),"障礙",IF( OR(AND(BD10&lt;&gt;"",BD10&gt;0,BD10&lt;0.7),       AND(BE10&lt;&gt;"",BE10&gt;0,BE10&lt;0.7),       AND(BF10&lt;&gt;"",BF10&gt;0,BF10&lt;0.7),       AND(BJ10&lt;&gt;"",BJ10&gt;0,BJ10&lt;0.7),       AND(BK10&lt;&gt;"",BK10&gt;0,BK10&lt;0.7),       AND(BL10&lt;&gt;"",BL10&gt;0,BL10&lt;0.7),       AND(BM10&lt;&gt;"",BM10&gt;0,BM10&lt;0.7),       AND(BN10&lt;&gt;"",BN10&gt;0,BN10&lt;0.7),       AND(BO10&lt;&gt;"",BO10&gt;0,BO10&lt;0.7)),"障礙",IF( OR(AND(BX10&lt;&gt;"",BX10&gt;0,BX10&lt;0.7),       AND(BY10&lt;&gt;"",BY10&gt;0,BY10&lt;0.7),       AND(BZ10&lt;&gt;"",BZ10&gt;0,BZ10&lt;0.7),       AND(CD10&lt;&gt;"",CD10&gt;0,CD10&lt;0.7),       AND(CE10&lt;&gt;"",CE10&gt;0,CE10&lt;0.7),       AND(CF10&lt;&gt;"",CF10&gt;0,CF10&lt;0.7),       AND(CG10&lt;&gt;"",CG10&gt;0,CG10&lt;0.7),       AND(CH10&lt;&gt;"",CH10&gt;0,CH10&lt;0.7),       AND(CI10&lt;&gt;"",CI10&gt;0,CI10&lt;0.7)),"障礙",IF(OR(CJ10="住抗",CJ10="暫時移除設備"),"抗爭",IF(CJ10&lt;&gt;"","障礙",IF(DM10&gt;2,"干擾",IF(Q10=6,"CC6",IF( OR(AND(DD10&lt;&gt;"",DD10&gt;0.8),AND(DE10&lt;&gt;"",DE10&gt;0.8),AND(DF10&lt;&gt;"",DF10&gt;0.8)),"PRB&gt;80",IF(AND(DC10&gt;-106,DC10&lt;-30),"RSRP優於-106",IF(DC10&lt;=-106,"RSRP劣於-106",""))))))))))))))))</f>
        <v/>
      </c>
      <c r="DQ10" s="0">
        <f>IF(ISERROR(SEARCH("&gt;&gt;檢查",AA10)),"",MID(AA10,SEARCH("PM分析:",AA10)+5,SEARCH("&gt;&gt;檢查",AA10)-SEARCH("PM分析:",AA10)-5))</f>
        <v/>
      </c>
      <c r="DR10" s="0">
        <f>IF(T10="因客訴地點人多，導致收訊擁擠","基站擁擠",IF(T10="因應特別活動調整相關參數導致","TTC",IF(OR(T10="基站障礙問題查測中",T10="基站問題待料中",T10="基站障礙問題已修復",T10="施工作業已恢復",T10="基站抗爭暫時關閉",T10="基站抗爭持續關閉中",T10="基站抗爭已復站",T10="基地台抗爭拆站",T10="基地台群體抗爭",T10="基站隱藏性障礙問題已修復"),"基站障礙",IF(OR(R10="作業",R10="障礙",R10="抗爭"),"基站障礙",IF(OR(T10="外在不明干擾影響，查測中",T10="干擾問題已排除",T10="外在不明干擾(大規模)影響",T10="干擾(大規模)問題已排除"),"干擾",IF(R10="干擾","干擾",""))))))</f>
        <v/>
      </c>
    </row>
    <row r="11" ht="19.2" customFormat="1" customHeight="1" s="1">
      <c r="A11" s="12" t="inlineStr">
        <is>
          <t>2022-12-01-0021</t>
        </is>
      </c>
      <c r="B11" s="37" t="n">
        <v>63268714</v>
      </c>
      <c r="C11" s="38" t="n">
        <v>44896.31506944444</v>
      </c>
      <c r="D11" s="12" t="inlineStr">
        <is>
          <t>07</t>
        </is>
      </c>
      <c r="E11" s="12" t="inlineStr">
        <is>
          <t>202212</t>
        </is>
      </c>
      <c r="F11" s="12" t="inlineStr">
        <is>
          <t>2022/12/01~2022/12/07</t>
        </is>
      </c>
      <c r="G11" s="15" t="n">
        <v>44896</v>
      </c>
      <c r="H11" s="12" t="inlineStr">
        <is>
          <t>中區</t>
        </is>
      </c>
      <c r="I11" s="12" t="inlineStr">
        <is>
          <t>彰化縣</t>
        </is>
      </c>
      <c r="J11" s="12" t="inlineStr">
        <is>
          <t>彰化縣花壇鄉</t>
        </is>
      </c>
      <c r="K11" s="12" t="inlineStr">
        <is>
          <t>OM/TAC</t>
        </is>
      </c>
      <c r="L11" s="12" t="inlineStr">
        <is>
          <t>上網相關問題</t>
        </is>
      </c>
      <c r="M11" s="12" t="inlineStr">
        <is>
          <t>5G</t>
        </is>
      </c>
      <c r="N11" s="12" t="inlineStr">
        <is>
          <t>5G</t>
        </is>
      </c>
      <c r="O11" s="12" t="inlineStr">
        <is>
          <t>5GNSA</t>
        </is>
      </c>
      <c r="P11" s="12" t="inlineStr">
        <is>
          <t>4G上網收訊客訴</t>
        </is>
      </c>
      <c r="Q11" s="16" t="n">
        <v>5</v>
      </c>
      <c r="R11" s="12" t="n"/>
      <c r="S11" s="12" t="inlineStr">
        <is>
          <t>(U)環境因素</t>
        </is>
      </c>
      <c r="T11" s="12" t="inlineStr">
        <is>
          <t>4G正常、5G訊號不佳</t>
        </is>
      </c>
      <c r="U11" s="17" t="n"/>
      <c r="V11" s="12" t="n"/>
      <c r="W11" s="12" t="inlineStr">
        <is>
          <t>50309000</t>
        </is>
      </c>
      <c r="X11" s="12" t="inlineStr">
        <is>
          <t>50387000</t>
        </is>
      </c>
      <c r="Y11" s="12" t="inlineStr">
        <is>
          <t>50308000</t>
        </is>
      </c>
      <c r="Z11" s="12" t="inlineStr">
        <is>
          <t>網路正常</t>
        </is>
      </c>
      <c r="AA11" s="17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11" s="9" t="inlineStr">
        <is>
          <t>50309000</t>
        </is>
      </c>
      <c r="AC11" s="16" t="n">
        <v>57.26</v>
      </c>
      <c r="AD11" s="16" t="n">
        <v>-113.3</v>
      </c>
      <c r="AE11" s="16" t="n">
        <v>-114.48</v>
      </c>
      <c r="AF11" s="16" t="n">
        <v>-115.14</v>
      </c>
      <c r="AG11" s="16" t="n">
        <v>38.97</v>
      </c>
      <c r="AH11" s="16" t="n">
        <v>31.85</v>
      </c>
      <c r="AI11" s="16" t="n">
        <v>16.36</v>
      </c>
      <c r="AJ11" s="16" t="n">
        <v>0.82</v>
      </c>
      <c r="AK11" s="16" t="n">
        <v>0.67</v>
      </c>
      <c r="AL11" s="16" t="n">
        <v>0.67</v>
      </c>
      <c r="AM11" s="16" t="n">
        <v>22.89</v>
      </c>
      <c r="AN11" s="16" t="n">
        <v>20.29</v>
      </c>
      <c r="AO11" s="16" t="n">
        <v>14.75</v>
      </c>
      <c r="AP11" s="16" t="n">
        <v>1</v>
      </c>
      <c r="AQ11" s="16" t="n">
        <v>1</v>
      </c>
      <c r="AR11" s="16" t="n">
        <v>1</v>
      </c>
      <c r="AS11" s="16" t="n">
        <v>0.99</v>
      </c>
      <c r="AT11" s="16" t="n">
        <v>1</v>
      </c>
      <c r="AU11" s="16" t="n">
        <v>1</v>
      </c>
      <c r="AV11" s="9" t="inlineStr">
        <is>
          <t>50387000</t>
        </is>
      </c>
      <c r="AW11" s="16" t="n">
        <v>78.54000000000001</v>
      </c>
      <c r="AX11" s="16" t="n">
        <v>-113.41</v>
      </c>
      <c r="AY11" s="16" t="n">
        <v>-114.24</v>
      </c>
      <c r="AZ11" s="16" t="n">
        <v>-114.69</v>
      </c>
      <c r="BA11" s="16" t="n">
        <v>28.32</v>
      </c>
      <c r="BB11" s="16" t="n">
        <v>25.93</v>
      </c>
      <c r="BC11" s="16" t="n">
        <v>14.42</v>
      </c>
      <c r="BD11" s="16" t="n">
        <v>1</v>
      </c>
      <c r="BE11" s="16" t="n">
        <v>1</v>
      </c>
      <c r="BF11" s="16" t="n">
        <v>1</v>
      </c>
      <c r="BG11" s="16" t="n">
        <v>21.5</v>
      </c>
      <c r="BH11" s="16" t="n">
        <v>17.88</v>
      </c>
      <c r="BI11" s="16" t="n">
        <v>13.54</v>
      </c>
      <c r="BJ11" s="16" t="n">
        <v>1</v>
      </c>
      <c r="BK11" s="16" t="n">
        <v>1</v>
      </c>
      <c r="BL11" s="16" t="n">
        <v>1</v>
      </c>
      <c r="BM11" s="16" t="n">
        <v>1</v>
      </c>
      <c r="BN11" s="16" t="n">
        <v>1</v>
      </c>
      <c r="BO11" s="16" t="n">
        <v>1</v>
      </c>
      <c r="BP11" s="9" t="inlineStr">
        <is>
          <t>50308000</t>
        </is>
      </c>
      <c r="BQ11" s="16" t="n">
        <v>57.17</v>
      </c>
      <c r="BR11" s="16" t="n">
        <v>-112.98</v>
      </c>
      <c r="BS11" s="16" t="n">
        <v>-114.11</v>
      </c>
      <c r="BT11" s="16" t="n">
        <v>-114.95</v>
      </c>
      <c r="BU11" s="16" t="n">
        <v>30.06</v>
      </c>
      <c r="BV11" s="16" t="n">
        <v>21.73</v>
      </c>
      <c r="BW11" s="16" t="n">
        <v>11.48</v>
      </c>
      <c r="BX11" s="16" t="n">
        <v>0.75</v>
      </c>
      <c r="BY11" s="16" t="n">
        <v>0.67</v>
      </c>
      <c r="BZ11" s="16" t="n">
        <v>0.67</v>
      </c>
      <c r="CA11" s="16" t="n">
        <v>20.89</v>
      </c>
      <c r="CB11" s="16" t="n">
        <v>18.29</v>
      </c>
      <c r="CC11" s="16" t="n">
        <v>13.83</v>
      </c>
      <c r="CD11" s="16" t="n">
        <v>1</v>
      </c>
      <c r="CE11" s="16" t="n">
        <v>1</v>
      </c>
      <c r="CF11" s="16" t="n">
        <v>1</v>
      </c>
      <c r="CG11" s="16" t="n">
        <v>1</v>
      </c>
      <c r="CH11" s="16" t="n">
        <v>1</v>
      </c>
      <c r="CI11" s="16" t="n">
        <v>1</v>
      </c>
      <c r="CJ11" s="12" t="n"/>
      <c r="CK11" s="12" t="inlineStr">
        <is>
          <t>Apple OS</t>
        </is>
      </c>
      <c r="CL11" s="12" t="inlineStr">
        <is>
          <t>凱擘</t>
        </is>
      </c>
      <c r="CM11" s="18" t="inlineStr">
        <is>
          <t>188客戶來電</t>
        </is>
      </c>
      <c r="CN11" s="19" t="n">
        <v>-114</v>
      </c>
      <c r="CO11" s="19" t="n">
        <v>-107</v>
      </c>
      <c r="CP11" s="19" t="n">
        <v>-105.47</v>
      </c>
      <c r="CQ11" s="19" t="n">
        <v>-103</v>
      </c>
      <c r="CR11" s="19" t="n">
        <v>-101.5</v>
      </c>
      <c r="CS11" s="19" t="n">
        <v>-15</v>
      </c>
      <c r="CT11" s="19" t="n">
        <v>-12.5</v>
      </c>
      <c r="CU11" s="19" t="n">
        <v>-11.24</v>
      </c>
      <c r="CV11" s="19" t="n">
        <v>-10</v>
      </c>
      <c r="CW11" s="19" t="n">
        <v>-8.5</v>
      </c>
      <c r="CX11" s="16" t="n">
        <v>120.546398</v>
      </c>
      <c r="CY11" s="16" t="n">
        <v>24.0179549</v>
      </c>
      <c r="CZ11" s="18" t="inlineStr">
        <is>
          <t>其他答案</t>
        </is>
      </c>
      <c r="DA11" s="18" t="inlineStr">
        <is>
          <t>室內訊號不好</t>
        </is>
      </c>
      <c r="DC11" s="0">
        <f>IF(CP11&lt;-10,CP11,IF(ISERROR(AVERAGE(CN11:CR11)),"",AVERAGE(CN11:CR11)))</f>
        <v/>
      </c>
      <c r="DD11" s="36">
        <f>IF(AC11&lt;&gt;"",AC11/100,"")</f>
        <v/>
      </c>
      <c r="DE11" s="36">
        <f>IF(AW11&lt;&gt;"",AW11/100,"")</f>
        <v/>
      </c>
      <c r="DF11" s="36">
        <f>IF(BQ11&lt;&gt;"",BQ11/100,"")</f>
        <v/>
      </c>
      <c r="DG11" s="0">
        <f>MAX(DD11,DE11,DF11)</f>
        <v/>
      </c>
      <c r="DH11" s="0">
        <f>IF(DG11=DD11,W11,IF(DG11=DE11,X11,IF(DG11=DF11,Y11,"")))</f>
        <v/>
      </c>
      <c r="DI11" s="0">
        <f>VLOOKUP(G11,#REF!,2,0)</f>
        <v/>
      </c>
      <c r="DJ11" s="0">
        <f>IF(DC11&gt;-10,"",IF(ISERROR(DC11),"",CONCATENATE(INT(DC11/5)*5+5,"~",INT(DC11/5)*5)))</f>
        <v/>
      </c>
      <c r="DL11" s="0">
        <f>IF(AND(OR(N11="5G",N11="I5G"),O11="5GNSA"),"5G True User",IF(OR(N11="2G",N11="3G",N11="4G",N11="I4G"),"4G",IF(AND(OR(N11="5G",N11="I5G"),O11&lt;&gt;"5GNSA"),"5G非TU","")))</f>
        <v/>
      </c>
      <c r="DM11" s="0">
        <f>COUNTIFS(AD11:AF11,"&gt;-105",AD11:AF11,"&lt;0")+COUNTIFS(AX11:AZ11,"&gt;-105",AX11:AZ11,"&lt;0")+COUNTIFS(BR11:BT11,"&gt;-105",BR11:BT11,"&lt;0")</f>
        <v/>
      </c>
      <c r="DN11" s="0">
        <f>ROUND(MAX(DD11,DE11,DF11)*100/5,0)*0.05</f>
        <v/>
      </c>
      <c r="DO11" s="0">
        <f>IF(DC11&gt;-10,"",ROUND(DC11/5,0)*5)</f>
        <v/>
      </c>
      <c r="DP11" s="0">
        <f>IF(R2="作業","障礙",IF(R11="障礙","障礙",IF(R11="抗爭","抗爭",IF(R11="40055重大障礙","40055重大障礙",IF(R11="非TWM問題的障礙","非TWM問題的障礙",IF(U11=35806,"非TWM問題的障礙",IF( OR(AND(AJ11&lt;&gt;"",AJ11&gt;0,AJ11&lt;0.7),       AND(AK11&lt;&gt;"",AK11&gt;0,AK11&lt;0.7),       AND(AL11&lt;&gt;"",AL11&gt;0,AL11&lt;0.7),       AND(AP11&lt;&gt;"",AP11&gt;0,AP11&lt;0.7),       AND(AQ11&lt;&gt;"",AQ11&gt;0,AQ11&lt;0.7),       AND(AR11&lt;&gt;"",AR11&gt;0,AR11&lt;0.7),       AND(AS11&lt;&gt;"",AS11&gt;0,AS11&lt;0.7),       AND(AT11&lt;&gt;"",AT11&gt;0,AT11&lt;0.7),       AND(AU11&lt;&gt;"",AU11&gt;0,AU11&lt;0.7)),"障礙",IF( OR(AND(BD11&lt;&gt;"",BD11&gt;0,BD11&lt;0.7),       AND(BE11&lt;&gt;"",BE11&gt;0,BE11&lt;0.7),       AND(BF11&lt;&gt;"",BF11&gt;0,BF11&lt;0.7),       AND(BJ11&lt;&gt;"",BJ11&gt;0,BJ11&lt;0.7),       AND(BK11&lt;&gt;"",BK11&gt;0,BK11&lt;0.7),       AND(BL11&lt;&gt;"",BL11&gt;0,BL11&lt;0.7),       AND(BM11&lt;&gt;"",BM11&gt;0,BM11&lt;0.7),       AND(BN11&lt;&gt;"",BN11&gt;0,BN11&lt;0.7),       AND(BO11&lt;&gt;"",BO11&gt;0,BO11&lt;0.7)),"障礙",IF( OR(AND(BX11&lt;&gt;"",BX11&gt;0,BX11&lt;0.7),       AND(BY11&lt;&gt;"",BY11&gt;0,BY11&lt;0.7),       AND(BZ11&lt;&gt;"",BZ11&gt;0,BZ11&lt;0.7),       AND(CD11&lt;&gt;"",CD11&gt;0,CD11&lt;0.7),       AND(CE11&lt;&gt;"",CE11&gt;0,CE11&lt;0.7),       AND(CF11&lt;&gt;"",CF11&gt;0,CF11&lt;0.7),       AND(CG11&lt;&gt;"",CG11&gt;0,CG11&lt;0.7),       AND(CH11&lt;&gt;"",CH11&gt;0,CH11&lt;0.7),       AND(CI11&lt;&gt;"",CI11&gt;0,CI11&lt;0.7)),"障礙",IF(OR(CJ11="住抗",CJ11="暫時移除設備"),"抗爭",IF(CJ11&lt;&gt;"","障礙",IF(DM11&gt;2,"干擾",IF(Q11=6,"CC6",IF( OR(AND(DD11&lt;&gt;"",DD11&gt;0.8),AND(DE11&lt;&gt;"",DE11&gt;0.8),AND(DF11&lt;&gt;"",DF11&gt;0.8)),"PRB&gt;80",IF(AND(DC11&gt;-106,DC11&lt;-30),"RSRP優於-106",IF(DC11&lt;=-106,"RSRP劣於-106",""))))))))))))))))</f>
        <v/>
      </c>
      <c r="DQ11" s="0">
        <f>IF(ISERROR(SEARCH("&gt;&gt;檢查",AA11)),"",MID(AA11,SEARCH("PM分析:",AA11)+5,SEARCH("&gt;&gt;檢查",AA11)-SEARCH("PM分析:",AA11)-5))</f>
        <v/>
      </c>
      <c r="DR11" s="0">
        <f>IF(T11="因客訴地點人多，導致收訊擁擠","基站擁擠",IF(T11="因應特別活動調整相關參數導致","TTC",IF(OR(T11="基站障礙問題查測中",T11="基站問題待料中",T11="基站障礙問題已修復",T11="施工作業已恢復",T11="基站抗爭暫時關閉",T11="基站抗爭持續關閉中",T11="基站抗爭已復站",T11="基地台抗爭拆站",T11="基地台群體抗爭",T11="基站隱藏性障礙問題已修復"),"基站障礙",IF(OR(R11="作業",R11="障礙",R11="抗爭"),"基站障礙",IF(OR(T11="外在不明干擾影響，查測中",T11="干擾問題已排除",T11="外在不明干擾(大規模)影響",T11="干擾(大規模)問題已排除"),"干擾",IF(R11="干擾","干擾",""))))))</f>
        <v/>
      </c>
    </row>
    <row r="12" ht="19.2" customFormat="1" customHeight="1" s="1">
      <c r="A12" s="3" t="inlineStr">
        <is>
          <t>2022-12-01-0022</t>
        </is>
      </c>
      <c r="B12" s="34" t="n">
        <v>14113593</v>
      </c>
      <c r="C12" s="35" t="n">
        <v>44896.34629629629</v>
      </c>
      <c r="D12" s="3" t="inlineStr">
        <is>
          <t>08</t>
        </is>
      </c>
      <c r="E12" s="3" t="inlineStr">
        <is>
          <t>202212</t>
        </is>
      </c>
      <c r="F12" s="3" t="inlineStr">
        <is>
          <t>2022/12/01~2022/12/07</t>
        </is>
      </c>
      <c r="G12" s="6" t="n">
        <v>44896</v>
      </c>
      <c r="H12" s="3" t="inlineStr">
        <is>
          <t>北一</t>
        </is>
      </c>
      <c r="I12" s="3" t="inlineStr">
        <is>
          <t>新北市</t>
        </is>
      </c>
      <c r="J12" s="3" t="inlineStr">
        <is>
          <t>新北市汐止區</t>
        </is>
      </c>
      <c r="K12" s="3" t="inlineStr">
        <is>
          <t>OM/TAC</t>
        </is>
      </c>
      <c r="L12" s="3" t="inlineStr">
        <is>
          <t>上網相關問題</t>
        </is>
      </c>
      <c r="M12" s="3" t="inlineStr">
        <is>
          <t>4G</t>
        </is>
      </c>
      <c r="N12" s="3" t="inlineStr">
        <is>
          <t>4G</t>
        </is>
      </c>
      <c r="O12" s="3" t="inlineStr">
        <is>
          <t>4G</t>
        </is>
      </c>
      <c r="P12" s="3" t="inlineStr">
        <is>
          <t>4G上網收訊客訴</t>
        </is>
      </c>
      <c r="Q12" s="7" t="n">
        <v>5</v>
      </c>
      <c r="R12" s="3" t="n"/>
      <c r="S12" s="3" t="inlineStr">
        <is>
          <t>(U)環境因素</t>
        </is>
      </c>
      <c r="T12" s="3" t="inlineStr">
        <is>
          <t>戶外收訊正常，因週遭環境或建物影響，形成室內deepindoor收訊死角</t>
        </is>
      </c>
      <c r="U12" s="8" t="n"/>
      <c r="V12" s="3" t="n"/>
      <c r="W12" s="3" t="inlineStr">
        <is>
          <t>221V0000</t>
        </is>
      </c>
      <c r="X12" s="3" t="inlineStr">
        <is>
          <t>221P7000</t>
        </is>
      </c>
      <c r="Y12" s="3" t="inlineStr">
        <is>
          <t>221K2000</t>
        </is>
      </c>
      <c r="Z12" s="3" t="inlineStr">
        <is>
          <t>暫無改善</t>
        </is>
      </c>
      <c r="AA12" s="8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12" s="9" t="inlineStr">
        <is>
          <t>221V0000</t>
        </is>
      </c>
      <c r="AC12" s="7" t="n">
        <v>79.91</v>
      </c>
      <c r="AD12" s="7" t="n">
        <v>-107.37</v>
      </c>
      <c r="AE12" s="7" t="n">
        <v>-107.78</v>
      </c>
      <c r="AF12" s="7" t="n">
        <v>-109.51</v>
      </c>
      <c r="AG12" s="7" t="n">
        <v>29.77</v>
      </c>
      <c r="AH12" s="7" t="n">
        <v>34.01</v>
      </c>
      <c r="AI12" s="7" t="n">
        <v>36.5</v>
      </c>
      <c r="AJ12" s="7" t="n">
        <v>1</v>
      </c>
      <c r="AK12" s="7" t="n">
        <v>0.83</v>
      </c>
      <c r="AL12" s="7" t="n">
        <v>0.67</v>
      </c>
      <c r="AM12" s="7" t="n">
        <v>23.83</v>
      </c>
      <c r="AN12" s="7" t="n">
        <v>31.69</v>
      </c>
      <c r="AO12" s="7" t="n">
        <v>36.58</v>
      </c>
      <c r="AP12" s="7" t="n">
        <v>1</v>
      </c>
      <c r="AQ12" s="7" t="n">
        <v>1</v>
      </c>
      <c r="AR12" s="7" t="n">
        <v>1</v>
      </c>
      <c r="AS12" s="7" t="n">
        <v>1</v>
      </c>
      <c r="AT12" s="7" t="n">
        <v>1</v>
      </c>
      <c r="AU12" s="7" t="n">
        <v>1</v>
      </c>
      <c r="AV12" s="9" t="inlineStr">
        <is>
          <t>221P7000</t>
        </is>
      </c>
      <c r="AW12" s="7" t="n">
        <v>81.31999999999999</v>
      </c>
      <c r="AX12" s="7" t="n">
        <v>-113.61</v>
      </c>
      <c r="AY12" s="7" t="n">
        <v>-113.67</v>
      </c>
      <c r="AZ12" s="7" t="n">
        <v>-114.53</v>
      </c>
      <c r="BA12" s="7" t="n">
        <v>27.28</v>
      </c>
      <c r="BB12" s="7" t="n">
        <v>33.94</v>
      </c>
      <c r="BC12" s="7" t="n">
        <v>25.6</v>
      </c>
      <c r="BD12" s="7" t="n">
        <v>1</v>
      </c>
      <c r="BE12" s="7" t="n">
        <v>0.79</v>
      </c>
      <c r="BF12" s="7" t="n">
        <v>0.67</v>
      </c>
      <c r="BG12" s="7" t="n">
        <v>19.03</v>
      </c>
      <c r="BH12" s="7" t="n">
        <v>23.02</v>
      </c>
      <c r="BI12" s="7" t="n">
        <v>24.88</v>
      </c>
      <c r="BJ12" s="7" t="n">
        <v>1</v>
      </c>
      <c r="BK12" s="7" t="n">
        <v>1</v>
      </c>
      <c r="BL12" s="7" t="n">
        <v>1</v>
      </c>
      <c r="BM12" s="7" t="n">
        <v>1</v>
      </c>
      <c r="BN12" s="7" t="n">
        <v>0.99</v>
      </c>
      <c r="BO12" s="7" t="n">
        <v>1</v>
      </c>
      <c r="BP12" s="9" t="inlineStr">
        <is>
          <t>221K2000</t>
        </is>
      </c>
      <c r="BQ12" s="7" t="n">
        <v>79.75</v>
      </c>
      <c r="BR12" s="7" t="n">
        <v>-116.56</v>
      </c>
      <c r="BS12" s="7" t="n">
        <v>-116.42</v>
      </c>
      <c r="BT12" s="7" t="n">
        <v>-116.78</v>
      </c>
      <c r="BU12" s="7" t="n">
        <v>20.53</v>
      </c>
      <c r="BV12" s="7" t="n">
        <v>27.22</v>
      </c>
      <c r="BW12" s="7" t="n">
        <v>28.79</v>
      </c>
      <c r="BX12" s="7" t="n">
        <v>1</v>
      </c>
      <c r="BY12" s="7" t="n">
        <v>0.65</v>
      </c>
      <c r="BZ12" s="7" t="n">
        <v>0.5</v>
      </c>
      <c r="CA12" s="7" t="n">
        <v>20.29</v>
      </c>
      <c r="CB12" s="7" t="n">
        <v>26.5</v>
      </c>
      <c r="CC12" s="7" t="n">
        <v>37.5</v>
      </c>
      <c r="CD12" s="7" t="n">
        <v>1</v>
      </c>
      <c r="CE12" s="7" t="n">
        <v>1</v>
      </c>
      <c r="CF12" s="7" t="n">
        <v>1</v>
      </c>
      <c r="CG12" s="7" t="n">
        <v>1</v>
      </c>
      <c r="CH12" s="7" t="n">
        <v>1</v>
      </c>
      <c r="CI12" s="7" t="n">
        <v>1</v>
      </c>
      <c r="CJ12" s="3" t="n"/>
      <c r="CK12" s="3" t="inlineStr">
        <is>
          <t>Android</t>
        </is>
      </c>
      <c r="CL12" s="3" t="inlineStr">
        <is>
          <t>台固媒體</t>
        </is>
      </c>
      <c r="CM12" s="10" t="inlineStr">
        <is>
          <t>188客戶來電</t>
        </is>
      </c>
      <c r="CN12" s="11" t="n">
        <v>-124</v>
      </c>
      <c r="CO12" s="11" t="n">
        <v>-110</v>
      </c>
      <c r="CP12" s="11" t="n">
        <v>-103.75</v>
      </c>
      <c r="CQ12" s="11" t="n">
        <v>-95</v>
      </c>
      <c r="CR12" s="11" t="n">
        <v>-78</v>
      </c>
      <c r="CS12" s="11" t="n">
        <v>-20</v>
      </c>
      <c r="CT12" s="11" t="n">
        <v>-15.5</v>
      </c>
      <c r="CU12" s="11" t="n">
        <v>-14.14</v>
      </c>
      <c r="CV12" s="11" t="n">
        <v>-12.5</v>
      </c>
      <c r="CW12" s="11" t="n">
        <v>-9</v>
      </c>
      <c r="CX12" s="7" t="n">
        <v>121.642411</v>
      </c>
      <c r="CY12" s="7" t="n">
        <v>25.0698769</v>
      </c>
      <c r="CZ12" s="10" t="inlineStr">
        <is>
          <t>基站障礙</t>
        </is>
      </c>
      <c r="DA12" s="10" t="inlineStr">
        <is>
          <t>室內訊號不好</t>
        </is>
      </c>
      <c r="DC12" s="0">
        <f>IF(CP12&lt;-10,CP12,IF(ISERROR(AVERAGE(CN12:CR12)),"",AVERAGE(CN12:CR12)))</f>
        <v/>
      </c>
      <c r="DD12" s="36">
        <f>IF(AC12&lt;&gt;"",AC12/100,"")</f>
        <v/>
      </c>
      <c r="DE12" s="36">
        <f>IF(AW12&lt;&gt;"",AW12/100,"")</f>
        <v/>
      </c>
      <c r="DF12" s="36">
        <f>IF(BQ12&lt;&gt;"",BQ12/100,"")</f>
        <v/>
      </c>
      <c r="DG12" s="0">
        <f>MAX(DD12,DE12,DF12)</f>
        <v/>
      </c>
      <c r="DH12" s="0">
        <f>IF(DG12=DD12,W12,IF(DG12=DE12,X12,IF(DG12=DF12,Y12,"")))</f>
        <v/>
      </c>
      <c r="DI12" s="0">
        <f>VLOOKUP(G12,#REF!,2,0)</f>
        <v/>
      </c>
      <c r="DJ12" s="0">
        <f>IF(DC12&gt;-10,"",IF(ISERROR(DC12),"",CONCATENATE(INT(DC12/5)*5+5,"~",INT(DC12/5)*5)))</f>
        <v/>
      </c>
      <c r="DL12" s="0">
        <f>IF(AND(OR(N12="5G",N12="I5G"),O12="5GNSA"),"5G True User",IF(OR(N12="2G",N12="3G",N12="4G",N12="I4G"),"4G",IF(AND(OR(N12="5G",N12="I5G"),O12&lt;&gt;"5GNSA"),"5G非TU","")))</f>
        <v/>
      </c>
      <c r="DM12" s="0">
        <f>COUNTIFS(AD12:AF12,"&gt;-105",AD12:AF12,"&lt;0")+COUNTIFS(AX12:AZ12,"&gt;-105",AX12:AZ12,"&lt;0")+COUNTIFS(BR12:BT12,"&gt;-105",BR12:BT12,"&lt;0")</f>
        <v/>
      </c>
      <c r="DN12" s="0">
        <f>ROUND(MAX(DD12,DE12,DF12)*100/5,0)*0.05</f>
        <v/>
      </c>
      <c r="DO12" s="0">
        <f>IF(DC12&gt;-10,"",ROUND(DC12/5,0)*5)</f>
        <v/>
      </c>
      <c r="DP12" s="0">
        <f>IF(R2="作業","障礙",IF(R12="障礙","障礙",IF(R12="抗爭","抗爭",IF(R12="40055重大障礙","40055重大障礙",IF(R12="非TWM問題的障礙","非TWM問題的障礙",IF(U12=35806,"非TWM問題的障礙",IF( OR(AND(AJ12&lt;&gt;"",AJ12&gt;0,AJ12&lt;0.7),       AND(AK12&lt;&gt;"",AK12&gt;0,AK12&lt;0.7),       AND(AL12&lt;&gt;"",AL12&gt;0,AL12&lt;0.7),       AND(AP12&lt;&gt;"",AP12&gt;0,AP12&lt;0.7),       AND(AQ12&lt;&gt;"",AQ12&gt;0,AQ12&lt;0.7),       AND(AR12&lt;&gt;"",AR12&gt;0,AR12&lt;0.7),       AND(AS12&lt;&gt;"",AS12&gt;0,AS12&lt;0.7),       AND(AT12&lt;&gt;"",AT12&gt;0,AT12&lt;0.7),       AND(AU12&lt;&gt;"",AU12&gt;0,AU12&lt;0.7)),"障礙",IF( OR(AND(BD12&lt;&gt;"",BD12&gt;0,BD12&lt;0.7),       AND(BE12&lt;&gt;"",BE12&gt;0,BE12&lt;0.7),       AND(BF12&lt;&gt;"",BF12&gt;0,BF12&lt;0.7),       AND(BJ12&lt;&gt;"",BJ12&gt;0,BJ12&lt;0.7),       AND(BK12&lt;&gt;"",BK12&gt;0,BK12&lt;0.7),       AND(BL12&lt;&gt;"",BL12&gt;0,BL12&lt;0.7),       AND(BM12&lt;&gt;"",BM12&gt;0,BM12&lt;0.7),       AND(BN12&lt;&gt;"",BN12&gt;0,BN12&lt;0.7),       AND(BO12&lt;&gt;"",BO12&gt;0,BO12&lt;0.7)),"障礙",IF( OR(AND(BX12&lt;&gt;"",BX12&gt;0,BX12&lt;0.7),       AND(BY12&lt;&gt;"",BY12&gt;0,BY12&lt;0.7),       AND(BZ12&lt;&gt;"",BZ12&gt;0,BZ12&lt;0.7),       AND(CD12&lt;&gt;"",CD12&gt;0,CD12&lt;0.7),       AND(CE12&lt;&gt;"",CE12&gt;0,CE12&lt;0.7),       AND(CF12&lt;&gt;"",CF12&gt;0,CF12&lt;0.7),       AND(CG12&lt;&gt;"",CG12&gt;0,CG12&lt;0.7),       AND(CH12&lt;&gt;"",CH12&gt;0,CH12&lt;0.7),       AND(CI12&lt;&gt;"",CI12&gt;0,CI12&lt;0.7)),"障礙",IF(OR(CJ12="住抗",CJ12="暫時移除設備"),"抗爭",IF(CJ12&lt;&gt;"","障礙",IF(DM12&gt;2,"干擾",IF(Q12=6,"CC6",IF( OR(AND(DD12&lt;&gt;"",DD12&gt;0.8),AND(DE12&lt;&gt;"",DE12&gt;0.8),AND(DF12&lt;&gt;"",DF12&gt;0.8)),"PRB&gt;80",IF(AND(DC12&gt;-106,DC12&lt;-30),"RSRP優於-106",IF(DC12&lt;=-106,"RSRP劣於-106",""))))))))))))))))</f>
        <v/>
      </c>
      <c r="DQ12" s="0">
        <f>IF(ISERROR(SEARCH("&gt;&gt;檢查",AA12)),"",MID(AA12,SEARCH("PM分析:",AA12)+5,SEARCH("&gt;&gt;檢查",AA12)-SEARCH("PM分析:",AA12)-5))</f>
        <v/>
      </c>
      <c r="DR12" s="0">
        <f>IF(T12="因客訴地點人多，導致收訊擁擠","基站擁擠",IF(T12="因應特別活動調整相關參數導致","TTC",IF(OR(T12="基站障礙問題查測中",T12="基站問題待料中",T12="基站障礙問題已修復",T12="施工作業已恢復",T12="基站抗爭暫時關閉",T12="基站抗爭持續關閉中",T12="基站抗爭已復站",T12="基地台抗爭拆站",T12="基地台群體抗爭",T12="基站隱藏性障礙問題已修復"),"基站障礙",IF(OR(R12="作業",R12="障礙",R12="抗爭"),"基站障礙",IF(OR(T12="外在不明干擾影響，查測中",T12="干擾問題已排除",T12="外在不明干擾(大規模)影響",T12="干擾(大規模)問題已排除"),"干擾",IF(R12="干擾","干擾",""))))))</f>
        <v/>
      </c>
    </row>
    <row r="13" ht="19.2" customFormat="1" customHeight="1" s="1">
      <c r="A13" s="12" t="inlineStr">
        <is>
          <t>2022-12-01-0023</t>
        </is>
      </c>
      <c r="B13" s="37" t="n">
        <v>60758027</v>
      </c>
      <c r="C13" s="38" t="n">
        <v>44896.34649305556</v>
      </c>
      <c r="D13" s="12" t="inlineStr">
        <is>
          <t>08</t>
        </is>
      </c>
      <c r="E13" s="12" t="inlineStr">
        <is>
          <t>202212</t>
        </is>
      </c>
      <c r="F13" s="12" t="inlineStr">
        <is>
          <t>2022/12/01~2022/12/07</t>
        </is>
      </c>
      <c r="G13" s="15" t="n">
        <v>44896</v>
      </c>
      <c r="H13" s="12" t="inlineStr">
        <is>
          <t>中區</t>
        </is>
      </c>
      <c r="I13" s="12" t="inlineStr">
        <is>
          <t>彰化縣</t>
        </is>
      </c>
      <c r="J13" s="12" t="inlineStr">
        <is>
          <t>彰化縣溪湖鎮</t>
        </is>
      </c>
      <c r="K13" s="12" t="inlineStr">
        <is>
          <t>OM/TAC</t>
        </is>
      </c>
      <c r="L13" s="12" t="inlineStr">
        <is>
          <t>上網相關問題</t>
        </is>
      </c>
      <c r="M13" s="12" t="inlineStr">
        <is>
          <t>5G</t>
        </is>
      </c>
      <c r="N13" s="12" t="inlineStr">
        <is>
          <t>5G</t>
        </is>
      </c>
      <c r="O13" s="12" t="inlineStr">
        <is>
          <t>5GNSA</t>
        </is>
      </c>
      <c r="P13" s="12" t="inlineStr">
        <is>
          <t>4G上網收訊客訴</t>
        </is>
      </c>
      <c r="Q13" s="16" t="n">
        <v>7</v>
      </c>
      <c r="R13" s="12" t="n"/>
      <c r="S13" s="12" t="inlineStr">
        <is>
          <t>(U)環境因素</t>
        </is>
      </c>
      <c r="T13" s="12" t="inlineStr">
        <is>
          <t>戶外收訊正常，因週遭環境或建物影響，形成室內deepindoor收訊死角</t>
        </is>
      </c>
      <c r="U13" s="17" t="n"/>
      <c r="V13" s="12" t="n"/>
      <c r="W13" s="12" t="inlineStr">
        <is>
          <t>51416000</t>
        </is>
      </c>
      <c r="X13" s="12" t="inlineStr">
        <is>
          <t>51488000</t>
        </is>
      </c>
      <c r="Y13" s="12" t="inlineStr">
        <is>
          <t>51465000</t>
        </is>
      </c>
      <c r="Z13" s="12" t="inlineStr">
        <is>
          <t>暫無改善</t>
        </is>
      </c>
      <c r="AA13" s="17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13" s="9" t="inlineStr">
        <is>
          <t>51416000</t>
        </is>
      </c>
      <c r="AC13" s="16" t="n">
        <v>47.66</v>
      </c>
      <c r="AD13" s="16" t="n">
        <v>-112.42</v>
      </c>
      <c r="AE13" s="16" t="n">
        <v>-110.33</v>
      </c>
      <c r="AF13" s="16" t="n">
        <v>-111.85</v>
      </c>
      <c r="AG13" s="16" t="n">
        <v>11.18</v>
      </c>
      <c r="AH13" s="16" t="n">
        <v>27</v>
      </c>
      <c r="AI13" s="16" t="n">
        <v>12.27</v>
      </c>
      <c r="AJ13" s="16" t="n">
        <v>1</v>
      </c>
      <c r="AK13" s="16" t="n">
        <v>1</v>
      </c>
      <c r="AL13" s="16" t="n">
        <v>1</v>
      </c>
      <c r="AM13" s="16" t="n">
        <v>12.83</v>
      </c>
      <c r="AN13" s="16" t="n">
        <v>14</v>
      </c>
      <c r="AO13" s="16" t="n">
        <v>8.67</v>
      </c>
      <c r="AP13" s="16" t="n">
        <v>1</v>
      </c>
      <c r="AQ13" s="16" t="n">
        <v>1</v>
      </c>
      <c r="AR13" s="16" t="n">
        <v>1</v>
      </c>
      <c r="AS13" s="16" t="n">
        <v>1</v>
      </c>
      <c r="AT13" s="16" t="n">
        <v>1</v>
      </c>
      <c r="AU13" s="16" t="n">
        <v>0.99</v>
      </c>
      <c r="AV13" s="9" t="inlineStr">
        <is>
          <t>51488000</t>
        </is>
      </c>
      <c r="AW13" s="16" t="n">
        <v>67.15000000000001</v>
      </c>
      <c r="AX13" s="16" t="n">
        <v>-114.13</v>
      </c>
      <c r="AY13" s="16" t="n">
        <v>-113.42</v>
      </c>
      <c r="AZ13" s="16" t="n">
        <v>-114.49</v>
      </c>
      <c r="BA13" s="16" t="n">
        <v>28.03</v>
      </c>
      <c r="BB13" s="16" t="n">
        <v>37.63</v>
      </c>
      <c r="BC13" s="16" t="n">
        <v>20.59</v>
      </c>
      <c r="BD13" s="16" t="n">
        <v>1</v>
      </c>
      <c r="BE13" s="16" t="n">
        <v>1</v>
      </c>
      <c r="BF13" s="16" t="n">
        <v>1</v>
      </c>
      <c r="BG13" s="16" t="n">
        <v>26.75</v>
      </c>
      <c r="BH13" s="16" t="n">
        <v>25.29</v>
      </c>
      <c r="BI13" s="16" t="n">
        <v>15.5</v>
      </c>
      <c r="BJ13" s="16" t="n">
        <v>1</v>
      </c>
      <c r="BK13" s="16" t="n">
        <v>1</v>
      </c>
      <c r="BL13" s="16" t="n">
        <v>1</v>
      </c>
      <c r="BM13" s="16" t="n">
        <v>1</v>
      </c>
      <c r="BN13" s="16" t="n">
        <v>1</v>
      </c>
      <c r="BO13" s="16" t="n">
        <v>1</v>
      </c>
      <c r="BP13" s="9" t="inlineStr">
        <is>
          <t>51465000</t>
        </is>
      </c>
      <c r="BQ13" s="16" t="n">
        <v>56.52</v>
      </c>
      <c r="BR13" s="16" t="n">
        <v>-114.62</v>
      </c>
      <c r="BS13" s="16" t="n">
        <v>-113.37</v>
      </c>
      <c r="BT13" s="16" t="n">
        <v>-114.27</v>
      </c>
      <c r="BU13" s="16" t="n">
        <v>16.78</v>
      </c>
      <c r="BV13" s="16" t="n">
        <v>24.29</v>
      </c>
      <c r="BW13" s="16" t="n">
        <v>19.42</v>
      </c>
      <c r="BX13" s="16" t="n">
        <v>1</v>
      </c>
      <c r="BY13" s="16" t="n">
        <v>1</v>
      </c>
      <c r="BZ13" s="16" t="n">
        <v>1</v>
      </c>
      <c r="CA13" s="16" t="n">
        <v>18.08</v>
      </c>
      <c r="CB13" s="16" t="n">
        <v>20.08</v>
      </c>
      <c r="CC13" s="16" t="n">
        <v>14.5</v>
      </c>
      <c r="CD13" s="16" t="n">
        <v>1</v>
      </c>
      <c r="CE13" s="16" t="n">
        <v>1</v>
      </c>
      <c r="CF13" s="16" t="n">
        <v>1</v>
      </c>
      <c r="CG13" s="16" t="n">
        <v>1</v>
      </c>
      <c r="CH13" s="16" t="n">
        <v>1</v>
      </c>
      <c r="CI13" s="16" t="n">
        <v>1</v>
      </c>
      <c r="CJ13" s="12" t="n"/>
      <c r="CK13" s="12" t="inlineStr">
        <is>
          <t>Apple OS</t>
        </is>
      </c>
      <c r="CL13" s="12" t="n"/>
      <c r="CM13" s="18" t="inlineStr">
        <is>
          <t>188客戶來電</t>
        </is>
      </c>
      <c r="CN13" s="19" t="n">
        <v>-81</v>
      </c>
      <c r="CO13" s="19" t="n">
        <v>-81</v>
      </c>
      <c r="CP13" s="19" t="n">
        <v>-79.67</v>
      </c>
      <c r="CQ13" s="19" t="n">
        <v>-79</v>
      </c>
      <c r="CR13" s="19" t="n">
        <v>-79</v>
      </c>
      <c r="CS13" s="19" t="n">
        <v>-11</v>
      </c>
      <c r="CT13" s="19" t="n">
        <v>-11</v>
      </c>
      <c r="CU13" s="19" t="n">
        <v>-8.17</v>
      </c>
      <c r="CV13" s="19" t="n">
        <v>-6.5</v>
      </c>
      <c r="CW13" s="19" t="n">
        <v>-6.5</v>
      </c>
      <c r="CX13" s="16" t="n">
        <v>120.4933624</v>
      </c>
      <c r="CY13" s="16" t="n">
        <v>23.9583265</v>
      </c>
      <c r="CZ13" s="18" t="inlineStr">
        <is>
          <t>其他答案</t>
        </is>
      </c>
      <c r="DA13" s="18" t="inlineStr">
        <is>
          <t>室內訊號不好</t>
        </is>
      </c>
      <c r="DC13" s="0">
        <f>IF(CP13&lt;-10,CP13,IF(ISERROR(AVERAGE(CN13:CR13)),"",AVERAGE(CN13:CR13)))</f>
        <v/>
      </c>
      <c r="DD13" s="36">
        <f>IF(AC13&lt;&gt;"",AC13/100,"")</f>
        <v/>
      </c>
      <c r="DE13" s="36">
        <f>IF(AW13&lt;&gt;"",AW13/100,"")</f>
        <v/>
      </c>
      <c r="DF13" s="36">
        <f>IF(BQ13&lt;&gt;"",BQ13/100,"")</f>
        <v/>
      </c>
      <c r="DG13" s="0">
        <f>MAX(DD13,DE13,DF13)</f>
        <v/>
      </c>
      <c r="DH13" s="0">
        <f>IF(DG13=DD13,W13,IF(DG13=DE13,X13,IF(DG13=DF13,Y13,"")))</f>
        <v/>
      </c>
      <c r="DI13" s="0">
        <f>VLOOKUP(G13,#REF!,2,0)</f>
        <v/>
      </c>
      <c r="DJ13" s="0">
        <f>IF(DC13&gt;-10,"",IF(ISERROR(DC13),"",CONCATENATE(INT(DC13/5)*5+5,"~",INT(DC13/5)*5)))</f>
        <v/>
      </c>
      <c r="DL13" s="0">
        <f>IF(AND(OR(N13="5G",N13="I5G"),O13="5GNSA"),"5G True User",IF(OR(N13="2G",N13="3G",N13="4G",N13="I4G"),"4G",IF(AND(OR(N13="5G",N13="I5G"),O13&lt;&gt;"5GNSA"),"5G非TU","")))</f>
        <v/>
      </c>
      <c r="DM13" s="0">
        <f>COUNTIFS(AD13:AF13,"&gt;-105",AD13:AF13,"&lt;0")+COUNTIFS(AX13:AZ13,"&gt;-105",AX13:AZ13,"&lt;0")+COUNTIFS(BR13:BT13,"&gt;-105",BR13:BT13,"&lt;0")</f>
        <v/>
      </c>
      <c r="DN13" s="0">
        <f>ROUND(MAX(DD13,DE13,DF13)*100/5,0)*0.05</f>
        <v/>
      </c>
      <c r="DO13" s="0">
        <f>IF(DC13&gt;-10,"",ROUND(DC13/5,0)*5)</f>
        <v/>
      </c>
      <c r="DP13" s="0">
        <f>IF(R2="作業","障礙",IF(R13="障礙","障礙",IF(R13="抗爭","抗爭",IF(R13="40055重大障礙","40055重大障礙",IF(R13="非TWM問題的障礙","非TWM問題的障礙",IF(U13=35806,"非TWM問題的障礙",IF( OR(AND(AJ13&lt;&gt;"",AJ13&gt;0,AJ13&lt;0.7),       AND(AK13&lt;&gt;"",AK13&gt;0,AK13&lt;0.7),       AND(AL13&lt;&gt;"",AL13&gt;0,AL13&lt;0.7),       AND(AP13&lt;&gt;"",AP13&gt;0,AP13&lt;0.7),       AND(AQ13&lt;&gt;"",AQ13&gt;0,AQ13&lt;0.7),       AND(AR13&lt;&gt;"",AR13&gt;0,AR13&lt;0.7),       AND(AS13&lt;&gt;"",AS13&gt;0,AS13&lt;0.7),       AND(AT13&lt;&gt;"",AT13&gt;0,AT13&lt;0.7),       AND(AU13&lt;&gt;"",AU13&gt;0,AU13&lt;0.7)),"障礙",IF( OR(AND(BD13&lt;&gt;"",BD13&gt;0,BD13&lt;0.7),       AND(BE13&lt;&gt;"",BE13&gt;0,BE13&lt;0.7),       AND(BF13&lt;&gt;"",BF13&gt;0,BF13&lt;0.7),       AND(BJ13&lt;&gt;"",BJ13&gt;0,BJ13&lt;0.7),       AND(BK13&lt;&gt;"",BK13&gt;0,BK13&lt;0.7),       AND(BL13&lt;&gt;"",BL13&gt;0,BL13&lt;0.7),       AND(BM13&lt;&gt;"",BM13&gt;0,BM13&lt;0.7),       AND(BN13&lt;&gt;"",BN13&gt;0,BN13&lt;0.7),       AND(BO13&lt;&gt;"",BO13&gt;0,BO13&lt;0.7)),"障礙",IF( OR(AND(BX13&lt;&gt;"",BX13&gt;0,BX13&lt;0.7),       AND(BY13&lt;&gt;"",BY13&gt;0,BY13&lt;0.7),       AND(BZ13&lt;&gt;"",BZ13&gt;0,BZ13&lt;0.7),       AND(CD13&lt;&gt;"",CD13&gt;0,CD13&lt;0.7),       AND(CE13&lt;&gt;"",CE13&gt;0,CE13&lt;0.7),       AND(CF13&lt;&gt;"",CF13&gt;0,CF13&lt;0.7),       AND(CG13&lt;&gt;"",CG13&gt;0,CG13&lt;0.7),       AND(CH13&lt;&gt;"",CH13&gt;0,CH13&lt;0.7),       AND(CI13&lt;&gt;"",CI13&gt;0,CI13&lt;0.7)),"障礙",IF(OR(CJ13="住抗",CJ13="暫時移除設備"),"抗爭",IF(CJ13&lt;&gt;"","障礙",IF(DM13&gt;2,"干擾",IF(Q13=6,"CC6",IF( OR(AND(DD13&lt;&gt;"",DD13&gt;0.8),AND(DE13&lt;&gt;"",DE13&gt;0.8),AND(DF13&lt;&gt;"",DF13&gt;0.8)),"PRB&gt;80",IF(AND(DC13&gt;-106,DC13&lt;-30),"RSRP優於-106",IF(DC13&lt;=-106,"RSRP劣於-106",""))))))))))))))))</f>
        <v/>
      </c>
      <c r="DQ13" s="0">
        <f>IF(ISERROR(SEARCH("&gt;&gt;檢查",AA13)),"",MID(AA13,SEARCH("PM分析:",AA13)+5,SEARCH("&gt;&gt;檢查",AA13)-SEARCH("PM分析:",AA13)-5))</f>
        <v/>
      </c>
      <c r="DR13" s="0">
        <f>IF(T13="因客訴地點人多，導致收訊擁擠","基站擁擠",IF(T13="因應特別活動調整相關參數導致","TTC",IF(OR(T13="基站障礙問題查測中",T13="基站問題待料中",T13="基站障礙問題已修復",T13="施工作業已恢復",T13="基站抗爭暫時關閉",T13="基站抗爭持續關閉中",T13="基站抗爭已復站",T13="基地台抗爭拆站",T13="基地台群體抗爭",T13="基站隱藏性障礙問題已修復"),"基站障礙",IF(OR(R13="作業",R13="障礙",R13="抗爭"),"基站障礙",IF(OR(T13="外在不明干擾影響，查測中",T13="干擾問題已排除",T13="外在不明干擾(大規模)影響",T13="干擾(大規模)問題已排除"),"干擾",IF(R13="干擾","干擾",""))))))</f>
        <v/>
      </c>
    </row>
    <row r="14" ht="19.2" customFormat="1" customHeight="1" s="1">
      <c r="A14" s="3" t="inlineStr">
        <is>
          <t>2022-12-01-0024</t>
        </is>
      </c>
      <c r="B14" s="34" t="n">
        <v>21119352</v>
      </c>
      <c r="C14" s="35" t="n">
        <v>44896.35034722222</v>
      </c>
      <c r="D14" s="3" t="inlineStr">
        <is>
          <t>08</t>
        </is>
      </c>
      <c r="E14" s="3" t="inlineStr">
        <is>
          <t>202212</t>
        </is>
      </c>
      <c r="F14" s="3" t="inlineStr">
        <is>
          <t>2022/12/01~2022/12/07</t>
        </is>
      </c>
      <c r="G14" s="6" t="n">
        <v>44896</v>
      </c>
      <c r="H14" s="3" t="inlineStr">
        <is>
          <t>北二</t>
        </is>
      </c>
      <c r="I14" s="3" t="inlineStr">
        <is>
          <t>新北市</t>
        </is>
      </c>
      <c r="J14" s="3" t="inlineStr">
        <is>
          <t>新北市鶯歌區</t>
        </is>
      </c>
      <c r="K14" s="3" t="inlineStr">
        <is>
          <t>OM/TAC</t>
        </is>
      </c>
      <c r="L14" s="3" t="inlineStr">
        <is>
          <t>上網相關問題</t>
        </is>
      </c>
      <c r="M14" s="3" t="inlineStr">
        <is>
          <t>預付卡4G</t>
        </is>
      </c>
      <c r="N14" s="3" t="inlineStr">
        <is>
          <t>預付卡4G</t>
        </is>
      </c>
      <c r="O14" s="3" t="inlineStr">
        <is>
          <t>NA</t>
        </is>
      </c>
      <c r="P14" s="3" t="inlineStr">
        <is>
          <t>4G上網收訊客訴</t>
        </is>
      </c>
      <c r="Q14" s="7" t="n">
        <v>4</v>
      </c>
      <c r="R14" s="3" t="n"/>
      <c r="S14" s="3" t="inlineStr">
        <is>
          <t>(U)環境因素</t>
        </is>
      </c>
      <c r="T14" s="3" t="inlineStr">
        <is>
          <t>戶外收訊正常，因週遭環境或建物影響，形成室內deepindoor收訊死角</t>
        </is>
      </c>
      <c r="U14" s="8" t="n"/>
      <c r="V14" s="3" t="n"/>
      <c r="W14" s="3" t="inlineStr">
        <is>
          <t>23911000</t>
        </is>
      </c>
      <c r="X14" s="3" t="inlineStr">
        <is>
          <t>23928000</t>
        </is>
      </c>
      <c r="Y14" s="3" t="inlineStr">
        <is>
          <t>23933000</t>
        </is>
      </c>
      <c r="Z14" s="3" t="inlineStr">
        <is>
          <t>暫無改善</t>
        </is>
      </c>
      <c r="AA14" s="8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14" s="9" t="inlineStr">
        <is>
          <t>23911000</t>
        </is>
      </c>
      <c r="AC14" s="7" t="n">
        <v>56.84</v>
      </c>
      <c r="AD14" s="7" t="n">
        <v>-112.99</v>
      </c>
      <c r="AE14" s="7" t="n">
        <v>-112.11</v>
      </c>
      <c r="AF14" s="7" t="n">
        <v>-113.6</v>
      </c>
      <c r="AG14" s="7" t="n">
        <v>17.51</v>
      </c>
      <c r="AH14" s="7" t="n">
        <v>26.78</v>
      </c>
      <c r="AI14" s="7" t="n">
        <v>22.15</v>
      </c>
      <c r="AJ14" s="7" t="n">
        <v>1</v>
      </c>
      <c r="AK14" s="7" t="n">
        <v>0.75</v>
      </c>
      <c r="AL14" s="7" t="n">
        <v>0.64</v>
      </c>
      <c r="AM14" s="7" t="n">
        <v>14.18</v>
      </c>
      <c r="AN14" s="7" t="n">
        <v>19.92</v>
      </c>
      <c r="AO14" s="7" t="n">
        <v>20.91</v>
      </c>
      <c r="AP14" s="7" t="n">
        <v>1</v>
      </c>
      <c r="AQ14" s="7" t="n">
        <v>1</v>
      </c>
      <c r="AR14" s="7" t="n">
        <v>1</v>
      </c>
      <c r="AS14" s="7" t="n">
        <v>1</v>
      </c>
      <c r="AT14" s="7" t="n">
        <v>1</v>
      </c>
      <c r="AU14" s="7" t="n">
        <v>1</v>
      </c>
      <c r="AV14" s="9" t="inlineStr">
        <is>
          <t>23928000</t>
        </is>
      </c>
      <c r="AW14" s="7" t="n">
        <v>39.8</v>
      </c>
      <c r="AX14" s="7" t="n">
        <v>-112.66</v>
      </c>
      <c r="AY14" s="7" t="n">
        <v>-112.47</v>
      </c>
      <c r="AZ14" s="7" t="n">
        <v>-113.84</v>
      </c>
      <c r="BA14" s="7" t="n">
        <v>16.52</v>
      </c>
      <c r="BB14" s="7" t="n">
        <v>18.82</v>
      </c>
      <c r="BC14" s="7" t="n">
        <v>10.15</v>
      </c>
      <c r="BD14" s="7" t="n">
        <v>1</v>
      </c>
      <c r="BE14" s="7" t="n">
        <v>1</v>
      </c>
      <c r="BF14" s="7" t="n">
        <v>1</v>
      </c>
      <c r="BG14" s="7" t="n">
        <v>12.38</v>
      </c>
      <c r="BH14" s="7" t="n">
        <v>11.25</v>
      </c>
      <c r="BI14" s="7" t="n">
        <v>8.17</v>
      </c>
      <c r="BJ14" s="7" t="n">
        <v>1</v>
      </c>
      <c r="BK14" s="7" t="n">
        <v>1</v>
      </c>
      <c r="BL14" s="7" t="n">
        <v>1</v>
      </c>
      <c r="BM14" s="7" t="n">
        <v>1</v>
      </c>
      <c r="BN14" s="7" t="n">
        <v>1</v>
      </c>
      <c r="BO14" s="7" t="n">
        <v>1</v>
      </c>
      <c r="BP14" s="9" t="inlineStr">
        <is>
          <t>23933000</t>
        </is>
      </c>
      <c r="BQ14" s="7" t="n">
        <v>42.04</v>
      </c>
      <c r="BR14" s="7" t="n">
        <v>-109.3</v>
      </c>
      <c r="BS14" s="7" t="n">
        <v>-109.25</v>
      </c>
      <c r="BT14" s="7" t="n">
        <v>-110.63</v>
      </c>
      <c r="BU14" s="7" t="n">
        <v>18.31</v>
      </c>
      <c r="BV14" s="7" t="n">
        <v>18.6</v>
      </c>
      <c r="BW14" s="7" t="n">
        <v>12.63</v>
      </c>
      <c r="BX14" s="7" t="n">
        <v>1</v>
      </c>
      <c r="BY14" s="7" t="n">
        <v>1</v>
      </c>
      <c r="BZ14" s="7" t="n">
        <v>1</v>
      </c>
      <c r="CA14" s="7" t="n">
        <v>13.21</v>
      </c>
      <c r="CB14" s="7" t="n">
        <v>15.92</v>
      </c>
      <c r="CC14" s="7" t="n">
        <v>12.62</v>
      </c>
      <c r="CD14" s="7" t="n">
        <v>1</v>
      </c>
      <c r="CE14" s="7" t="n">
        <v>1</v>
      </c>
      <c r="CF14" s="7" t="n">
        <v>1</v>
      </c>
      <c r="CG14" s="7" t="n">
        <v>1</v>
      </c>
      <c r="CH14" s="7" t="n">
        <v>1</v>
      </c>
      <c r="CI14" s="7" t="n">
        <v>1</v>
      </c>
      <c r="CJ14" s="3" t="n"/>
      <c r="CK14" s="3" t="inlineStr">
        <is>
          <t>NA</t>
        </is>
      </c>
      <c r="CL14" s="3" t="n"/>
      <c r="CM14" s="10" t="inlineStr">
        <is>
          <t>官網WEB拋轉</t>
        </is>
      </c>
      <c r="CN14" s="11" t="n">
        <v>-77</v>
      </c>
      <c r="CO14" s="11" t="n">
        <v>-77</v>
      </c>
      <c r="CP14" s="11" t="n">
        <v>-77</v>
      </c>
      <c r="CQ14" s="11" t="n">
        <v>-77</v>
      </c>
      <c r="CR14" s="11" t="n">
        <v>-77</v>
      </c>
      <c r="CS14" s="11" t="n">
        <v>-13.5</v>
      </c>
      <c r="CT14" s="11" t="n">
        <v>-13.5</v>
      </c>
      <c r="CU14" s="11" t="n">
        <v>-13.5</v>
      </c>
      <c r="CV14" s="11" t="n">
        <v>-13.5</v>
      </c>
      <c r="CW14" s="11" t="n">
        <v>-13.5</v>
      </c>
      <c r="CX14" s="7" t="n">
        <v>121.348144</v>
      </c>
      <c r="CY14" s="7" t="n">
        <v>24.946605</v>
      </c>
      <c r="CZ14" s="10" t="inlineStr">
        <is>
          <t>其他答案</t>
        </is>
      </c>
      <c r="DA14" s="10" t="inlineStr">
        <is>
          <t>室內訊號不好</t>
        </is>
      </c>
      <c r="DC14" s="0">
        <f>IF(CP14&lt;-10,CP14,IF(ISERROR(AVERAGE(CN14:CR14)),"",AVERAGE(CN14:CR14)))</f>
        <v/>
      </c>
      <c r="DD14" s="36">
        <f>IF(AC14&lt;&gt;"",AC14/100,"")</f>
        <v/>
      </c>
      <c r="DE14" s="36">
        <f>IF(AW14&lt;&gt;"",AW14/100,"")</f>
        <v/>
      </c>
      <c r="DF14" s="36">
        <f>IF(BQ14&lt;&gt;"",BQ14/100,"")</f>
        <v/>
      </c>
      <c r="DG14" s="0">
        <f>MAX(DD14,DE14,DF14)</f>
        <v/>
      </c>
      <c r="DH14" s="0">
        <f>IF(DG14=DD14,W14,IF(DG14=DE14,X14,IF(DG14=DF14,Y14,"")))</f>
        <v/>
      </c>
      <c r="DI14" s="0">
        <f>VLOOKUP(G14,#REF!,2,0)</f>
        <v/>
      </c>
      <c r="DJ14" s="0">
        <f>IF(DC14&gt;-10,"",IF(ISERROR(DC14),"",CONCATENATE(INT(DC14/5)*5+5,"~",INT(DC14/5)*5)))</f>
        <v/>
      </c>
      <c r="DL14" s="0">
        <f>IF(AND(OR(N14="5G",N14="I5G"),O14="5GNSA"),"5G True User",IF(OR(N14="2G",N14="3G",N14="4G",N14="I4G"),"4G",IF(AND(OR(N14="5G",N14="I5G"),O14&lt;&gt;"5GNSA"),"5G非TU","")))</f>
        <v/>
      </c>
      <c r="DM14" s="0">
        <f>COUNTIFS(AD14:AF14,"&gt;-105",AD14:AF14,"&lt;0")+COUNTIFS(AX14:AZ14,"&gt;-105",AX14:AZ14,"&lt;0")+COUNTIFS(BR14:BT14,"&gt;-105",BR14:BT14,"&lt;0")</f>
        <v/>
      </c>
      <c r="DN14" s="0">
        <f>ROUND(MAX(DD14,DE14,DF14)*100/5,0)*0.05</f>
        <v/>
      </c>
      <c r="DO14" s="0">
        <f>IF(DC14&gt;-10,"",ROUND(DC14/5,0)*5)</f>
        <v/>
      </c>
      <c r="DP14" s="0">
        <f>IF(R2="作業","障礙",IF(R14="障礙","障礙",IF(R14="抗爭","抗爭",IF(R14="40055重大障礙","40055重大障礙",IF(R14="非TWM問題的障礙","非TWM問題的障礙",IF(U14=35806,"非TWM問題的障礙",IF( OR(AND(AJ14&lt;&gt;"",AJ14&gt;0,AJ14&lt;0.7),       AND(AK14&lt;&gt;"",AK14&gt;0,AK14&lt;0.7),       AND(AL14&lt;&gt;"",AL14&gt;0,AL14&lt;0.7),       AND(AP14&lt;&gt;"",AP14&gt;0,AP14&lt;0.7),       AND(AQ14&lt;&gt;"",AQ14&gt;0,AQ14&lt;0.7),       AND(AR14&lt;&gt;"",AR14&gt;0,AR14&lt;0.7),       AND(AS14&lt;&gt;"",AS14&gt;0,AS14&lt;0.7),       AND(AT14&lt;&gt;"",AT14&gt;0,AT14&lt;0.7),       AND(AU14&lt;&gt;"",AU14&gt;0,AU14&lt;0.7)),"障礙",IF( OR(AND(BD14&lt;&gt;"",BD14&gt;0,BD14&lt;0.7),       AND(BE14&lt;&gt;"",BE14&gt;0,BE14&lt;0.7),       AND(BF14&lt;&gt;"",BF14&gt;0,BF14&lt;0.7),       AND(BJ14&lt;&gt;"",BJ14&gt;0,BJ14&lt;0.7),       AND(BK14&lt;&gt;"",BK14&gt;0,BK14&lt;0.7),       AND(BL14&lt;&gt;"",BL14&gt;0,BL14&lt;0.7),       AND(BM14&lt;&gt;"",BM14&gt;0,BM14&lt;0.7),       AND(BN14&lt;&gt;"",BN14&gt;0,BN14&lt;0.7),       AND(BO14&lt;&gt;"",BO14&gt;0,BO14&lt;0.7)),"障礙",IF( OR(AND(BX14&lt;&gt;"",BX14&gt;0,BX14&lt;0.7),       AND(BY14&lt;&gt;"",BY14&gt;0,BY14&lt;0.7),       AND(BZ14&lt;&gt;"",BZ14&gt;0,BZ14&lt;0.7),       AND(CD14&lt;&gt;"",CD14&gt;0,CD14&lt;0.7),       AND(CE14&lt;&gt;"",CE14&gt;0,CE14&lt;0.7),       AND(CF14&lt;&gt;"",CF14&gt;0,CF14&lt;0.7),       AND(CG14&lt;&gt;"",CG14&gt;0,CG14&lt;0.7),       AND(CH14&lt;&gt;"",CH14&gt;0,CH14&lt;0.7),       AND(CI14&lt;&gt;"",CI14&gt;0,CI14&lt;0.7)),"障礙",IF(OR(CJ14="住抗",CJ14="暫時移除設備"),"抗爭",IF(CJ14&lt;&gt;"","障礙",IF(DM14&gt;2,"干擾",IF(Q14=6,"CC6",IF( OR(AND(DD14&lt;&gt;"",DD14&gt;0.8),AND(DE14&lt;&gt;"",DE14&gt;0.8),AND(DF14&lt;&gt;"",DF14&gt;0.8)),"PRB&gt;80",IF(AND(DC14&gt;-106,DC14&lt;-30),"RSRP優於-106",IF(DC14&lt;=-106,"RSRP劣於-106",""))))))))))))))))</f>
        <v/>
      </c>
      <c r="DQ14" s="0">
        <f>IF(ISERROR(SEARCH("&gt;&gt;檢查",AA14)),"",MID(AA14,SEARCH("PM分析:",AA14)+5,SEARCH("&gt;&gt;檢查",AA14)-SEARCH("PM分析:",AA14)-5))</f>
        <v/>
      </c>
      <c r="DR14" s="0">
        <f>IF(T14="因客訴地點人多，導致收訊擁擠","基站擁擠",IF(T14="因應特別活動調整相關參數導致","TTC",IF(OR(T14="基站障礙問題查測中",T14="基站問題待料中",T14="基站障礙問題已修復",T14="施工作業已恢復",T14="基站抗爭暫時關閉",T14="基站抗爭持續關閉中",T14="基站抗爭已復站",T14="基地台抗爭拆站",T14="基地台群體抗爭",T14="基站隱藏性障礙問題已修復"),"基站障礙",IF(OR(R14="作業",R14="障礙",R14="抗爭"),"基站障礙",IF(OR(T14="外在不明干擾影響，查測中",T14="干擾問題已排除",T14="外在不明干擾(大規模)影響",T14="干擾(大規模)問題已排除"),"干擾",IF(R14="干擾","干擾",""))))))</f>
        <v/>
      </c>
    </row>
    <row r="15" ht="19.2" customFormat="1" customHeight="1" s="1">
      <c r="A15" s="12" t="inlineStr">
        <is>
          <t>2022-12-01-0025</t>
        </is>
      </c>
      <c r="B15" s="37" t="n">
        <v>5142800</v>
      </c>
      <c r="C15" s="38" t="n">
        <v>44896.35609953704</v>
      </c>
      <c r="D15" s="12" t="inlineStr">
        <is>
          <t>08</t>
        </is>
      </c>
      <c r="E15" s="12" t="inlineStr">
        <is>
          <t>202212</t>
        </is>
      </c>
      <c r="F15" s="12" t="inlineStr">
        <is>
          <t>2022/12/01~2022/12/07</t>
        </is>
      </c>
      <c r="G15" s="15" t="n">
        <v>44896</v>
      </c>
      <c r="H15" s="12" t="inlineStr">
        <is>
          <t>北二</t>
        </is>
      </c>
      <c r="I15" s="12" t="inlineStr">
        <is>
          <t>桃園市</t>
        </is>
      </c>
      <c r="J15" s="12" t="inlineStr">
        <is>
          <t>桃園市龍潭區</t>
        </is>
      </c>
      <c r="K15" s="12" t="inlineStr">
        <is>
          <t>OM/TAC</t>
        </is>
      </c>
      <c r="L15" s="12" t="inlineStr">
        <is>
          <t>上網相關問題</t>
        </is>
      </c>
      <c r="M15" s="12" t="inlineStr">
        <is>
          <t>4G</t>
        </is>
      </c>
      <c r="N15" s="12" t="inlineStr">
        <is>
          <t>4G</t>
        </is>
      </c>
      <c r="O15" s="12" t="inlineStr">
        <is>
          <t>4G</t>
        </is>
      </c>
      <c r="P15" s="12" t="inlineStr">
        <is>
          <t>4G上網收訊客訴</t>
        </is>
      </c>
      <c r="Q15" s="16" t="n">
        <v>5</v>
      </c>
      <c r="R15" s="12" t="n"/>
      <c r="S15" s="12" t="inlineStr">
        <is>
          <t>(U)環境因素</t>
        </is>
      </c>
      <c r="T15" s="12" t="inlineStr">
        <is>
          <t>戶外收訊正常，因週遭環境或建物影響，形成室內deepindoor收訊死角</t>
        </is>
      </c>
      <c r="U15" s="17" t="n"/>
      <c r="V15" s="12" t="n"/>
      <c r="W15" s="12" t="inlineStr">
        <is>
          <t>32579000</t>
        </is>
      </c>
      <c r="X15" s="12" t="inlineStr">
        <is>
          <t>325B7000</t>
        </is>
      </c>
      <c r="Y15" s="12" t="inlineStr">
        <is>
          <t>32563000</t>
        </is>
      </c>
      <c r="Z15" s="12" t="inlineStr">
        <is>
          <t>暫無改善</t>
        </is>
      </c>
      <c r="AA15" s="17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15" s="9" t="inlineStr">
        <is>
          <t>32579000</t>
        </is>
      </c>
      <c r="AC15" s="16" t="n">
        <v>49.29</v>
      </c>
      <c r="AD15" s="16" t="n">
        <v>-114.47</v>
      </c>
      <c r="AE15" s="16" t="n">
        <v>-114.1</v>
      </c>
      <c r="AF15" s="16" t="n">
        <v>-114.92</v>
      </c>
      <c r="AG15" s="16" t="n">
        <v>20.01</v>
      </c>
      <c r="AH15" s="16" t="n">
        <v>21.54</v>
      </c>
      <c r="AI15" s="16" t="n">
        <v>11.1</v>
      </c>
      <c r="AJ15" s="16" t="n">
        <v>1</v>
      </c>
      <c r="AK15" s="16" t="n">
        <v>1</v>
      </c>
      <c r="AL15" s="16" t="n">
        <v>1</v>
      </c>
      <c r="AM15" s="16" t="n">
        <v>17.21</v>
      </c>
      <c r="AN15" s="16" t="n">
        <v>18.62</v>
      </c>
      <c r="AO15" s="16" t="n">
        <v>11.88</v>
      </c>
      <c r="AP15" s="16" t="n">
        <v>1</v>
      </c>
      <c r="AQ15" s="16" t="n">
        <v>1</v>
      </c>
      <c r="AR15" s="16" t="n">
        <v>1</v>
      </c>
      <c r="AS15" s="16" t="n">
        <v>1</v>
      </c>
      <c r="AT15" s="16" t="n">
        <v>1</v>
      </c>
      <c r="AU15" s="16" t="n">
        <v>1</v>
      </c>
      <c r="AV15" s="9" t="inlineStr">
        <is>
          <t>325B7000</t>
        </is>
      </c>
      <c r="AW15" s="16" t="n">
        <v>60.98</v>
      </c>
      <c r="AX15" s="16" t="n">
        <v>-113.35</v>
      </c>
      <c r="AY15" s="16" t="n">
        <v>-113.33</v>
      </c>
      <c r="AZ15" s="16" t="n">
        <v>-114.42</v>
      </c>
      <c r="BA15" s="16" t="n">
        <v>15.35</v>
      </c>
      <c r="BB15" s="16" t="n">
        <v>24.02</v>
      </c>
      <c r="BC15" s="16" t="n">
        <v>21.48</v>
      </c>
      <c r="BD15" s="16" t="n">
        <v>1</v>
      </c>
      <c r="BE15" s="16" t="n">
        <v>1</v>
      </c>
      <c r="BF15" s="16" t="n">
        <v>1</v>
      </c>
      <c r="BG15" s="16" t="n">
        <v>20.33</v>
      </c>
      <c r="BH15" s="16" t="n">
        <v>22.71</v>
      </c>
      <c r="BI15" s="16" t="n">
        <v>21.62</v>
      </c>
      <c r="BJ15" s="16" t="n">
        <v>0.99</v>
      </c>
      <c r="BK15" s="16" t="n">
        <v>0.99</v>
      </c>
      <c r="BL15" s="16" t="n">
        <v>0.99</v>
      </c>
      <c r="BM15" s="16" t="n">
        <v>1</v>
      </c>
      <c r="BN15" s="16" t="n">
        <v>1</v>
      </c>
      <c r="BO15" s="16" t="n">
        <v>1</v>
      </c>
      <c r="BP15" s="9" t="inlineStr">
        <is>
          <t>32563000</t>
        </is>
      </c>
      <c r="BQ15" s="16" t="n"/>
      <c r="BR15" s="16" t="n"/>
      <c r="BS15" s="16" t="n"/>
      <c r="BT15" s="16" t="n"/>
      <c r="BU15" s="16" t="n"/>
      <c r="BV15" s="16" t="n"/>
      <c r="BW15" s="16" t="n"/>
      <c r="BX15" s="16" t="n"/>
      <c r="BY15" s="16" t="n"/>
      <c r="BZ15" s="16" t="n"/>
      <c r="CA15" s="16" t="n"/>
      <c r="CB15" s="16" t="n"/>
      <c r="CC15" s="16" t="n"/>
      <c r="CD15" s="16" t="n"/>
      <c r="CE15" s="16" t="n"/>
      <c r="CF15" s="16" t="n"/>
      <c r="CG15" s="16" t="n"/>
      <c r="CH15" s="16" t="n"/>
      <c r="CI15" s="16" t="n"/>
      <c r="CJ15" s="12" t="n"/>
      <c r="CK15" s="12" t="inlineStr">
        <is>
          <t>Apple OS</t>
        </is>
      </c>
      <c r="CL15" s="12" t="inlineStr">
        <is>
          <t>台灣寬頻</t>
        </is>
      </c>
      <c r="CM15" s="18" t="inlineStr">
        <is>
          <t>188客戶來電</t>
        </is>
      </c>
      <c r="CN15" s="19" t="n">
        <v>-107</v>
      </c>
      <c r="CO15" s="19" t="n">
        <v>-99</v>
      </c>
      <c r="CP15" s="19" t="n">
        <v>-94.72</v>
      </c>
      <c r="CQ15" s="19" t="n">
        <v>-90</v>
      </c>
      <c r="CR15" s="19" t="n">
        <v>-87</v>
      </c>
      <c r="CS15" s="19" t="n">
        <v>-14</v>
      </c>
      <c r="CT15" s="19" t="n">
        <v>-13.5</v>
      </c>
      <c r="CU15" s="19" t="n">
        <v>-11.79</v>
      </c>
      <c r="CV15" s="19" t="n">
        <v>-10.5</v>
      </c>
      <c r="CW15" s="19" t="n">
        <v>-6.5</v>
      </c>
      <c r="CX15" s="16" t="n">
        <v>121.2138938</v>
      </c>
      <c r="CY15" s="16" t="n">
        <v>24.8732256</v>
      </c>
      <c r="CZ15" s="18" t="inlineStr">
        <is>
          <t>其他答案</t>
        </is>
      </c>
      <c r="DA15" s="18" t="inlineStr">
        <is>
          <t>室內訊號不好</t>
        </is>
      </c>
      <c r="DC15" s="0">
        <f>IF(CP15&lt;-10,CP15,IF(ISERROR(AVERAGE(CN15:CR15)),"",AVERAGE(CN15:CR15)))</f>
        <v/>
      </c>
      <c r="DD15" s="36">
        <f>IF(AC15&lt;&gt;"",AC15/100,"")</f>
        <v/>
      </c>
      <c r="DE15" s="36">
        <f>IF(AW15&lt;&gt;"",AW15/100,"")</f>
        <v/>
      </c>
      <c r="DF15" s="36">
        <f>IF(BQ15&lt;&gt;"",BQ15/100,"")</f>
        <v/>
      </c>
      <c r="DG15" s="0">
        <f>MAX(DD15,DE15,DF15)</f>
        <v/>
      </c>
      <c r="DH15" s="0">
        <f>IF(DG15=DD15,W15,IF(DG15=DE15,X15,IF(DG15=DF15,Y15,"")))</f>
        <v/>
      </c>
      <c r="DI15" s="0">
        <f>VLOOKUP(G15,#REF!,2,0)</f>
        <v/>
      </c>
      <c r="DJ15" s="0">
        <f>IF(DC15&gt;-10,"",IF(ISERROR(DC15),"",CONCATENATE(INT(DC15/5)*5+5,"~",INT(DC15/5)*5)))</f>
        <v/>
      </c>
      <c r="DL15" s="0">
        <f>IF(AND(OR(N15="5G",N15="I5G"),O15="5GNSA"),"5G True User",IF(OR(N15="2G",N15="3G",N15="4G",N15="I4G"),"4G",IF(AND(OR(N15="5G",N15="I5G"),O15&lt;&gt;"5GNSA"),"5G非TU","")))</f>
        <v/>
      </c>
      <c r="DM15" s="0">
        <f>COUNTIFS(AD15:AF15,"&gt;-105",AD15:AF15,"&lt;0")+COUNTIFS(AX15:AZ15,"&gt;-105",AX15:AZ15,"&lt;0")+COUNTIFS(BR15:BT15,"&gt;-105",BR15:BT15,"&lt;0")</f>
        <v/>
      </c>
      <c r="DN15" s="0">
        <f>ROUND(MAX(DD15,DE15,DF15)*100/5,0)*0.05</f>
        <v/>
      </c>
      <c r="DO15" s="0">
        <f>IF(DC15&gt;-10,"",ROUND(DC15/5,0)*5)</f>
        <v/>
      </c>
      <c r="DP15" s="0">
        <f>IF(R2="作業","障礙",IF(R15="障礙","障礙",IF(R15="抗爭","抗爭",IF(R15="40055重大障礙","40055重大障礙",IF(R15="非TWM問題的障礙","非TWM問題的障礙",IF(U15=35806,"非TWM問題的障礙",IF( OR(AND(AJ15&lt;&gt;"",AJ15&gt;0,AJ15&lt;0.7),       AND(AK15&lt;&gt;"",AK15&gt;0,AK15&lt;0.7),       AND(AL15&lt;&gt;"",AL15&gt;0,AL15&lt;0.7),       AND(AP15&lt;&gt;"",AP15&gt;0,AP15&lt;0.7),       AND(AQ15&lt;&gt;"",AQ15&gt;0,AQ15&lt;0.7),       AND(AR15&lt;&gt;"",AR15&gt;0,AR15&lt;0.7),       AND(AS15&lt;&gt;"",AS15&gt;0,AS15&lt;0.7),       AND(AT15&lt;&gt;"",AT15&gt;0,AT15&lt;0.7),       AND(AU15&lt;&gt;"",AU15&gt;0,AU15&lt;0.7)),"障礙",IF( OR(AND(BD15&lt;&gt;"",BD15&gt;0,BD15&lt;0.7),       AND(BE15&lt;&gt;"",BE15&gt;0,BE15&lt;0.7),       AND(BF15&lt;&gt;"",BF15&gt;0,BF15&lt;0.7),       AND(BJ15&lt;&gt;"",BJ15&gt;0,BJ15&lt;0.7),       AND(BK15&lt;&gt;"",BK15&gt;0,BK15&lt;0.7),       AND(BL15&lt;&gt;"",BL15&gt;0,BL15&lt;0.7),       AND(BM15&lt;&gt;"",BM15&gt;0,BM15&lt;0.7),       AND(BN15&lt;&gt;"",BN15&gt;0,BN15&lt;0.7),       AND(BO15&lt;&gt;"",BO15&gt;0,BO15&lt;0.7)),"障礙",IF( OR(AND(BX15&lt;&gt;"",BX15&gt;0,BX15&lt;0.7),       AND(BY15&lt;&gt;"",BY15&gt;0,BY15&lt;0.7),       AND(BZ15&lt;&gt;"",BZ15&gt;0,BZ15&lt;0.7),       AND(CD15&lt;&gt;"",CD15&gt;0,CD15&lt;0.7),       AND(CE15&lt;&gt;"",CE15&gt;0,CE15&lt;0.7),       AND(CF15&lt;&gt;"",CF15&gt;0,CF15&lt;0.7),       AND(CG15&lt;&gt;"",CG15&gt;0,CG15&lt;0.7),       AND(CH15&lt;&gt;"",CH15&gt;0,CH15&lt;0.7),       AND(CI15&lt;&gt;"",CI15&gt;0,CI15&lt;0.7)),"障礙",IF(OR(CJ15="住抗",CJ15="暫時移除設備"),"抗爭",IF(CJ15&lt;&gt;"","障礙",IF(DM15&gt;2,"干擾",IF(Q15=6,"CC6",IF( OR(AND(DD15&lt;&gt;"",DD15&gt;0.8),AND(DE15&lt;&gt;"",DE15&gt;0.8),AND(DF15&lt;&gt;"",DF15&gt;0.8)),"PRB&gt;80",IF(AND(DC15&gt;-106,DC15&lt;-30),"RSRP優於-106",IF(DC15&lt;=-106,"RSRP劣於-106",""))))))))))))))))</f>
        <v/>
      </c>
      <c r="DQ15" s="0">
        <f>IF(ISERROR(SEARCH("&gt;&gt;檢查",AA15)),"",MID(AA15,SEARCH("PM分析:",AA15)+5,SEARCH("&gt;&gt;檢查",AA15)-SEARCH("PM分析:",AA15)-5))</f>
        <v/>
      </c>
      <c r="DR15" s="0">
        <f>IF(T15="因客訴地點人多，導致收訊擁擠","基站擁擠",IF(T15="因應特別活動調整相關參數導致","TTC",IF(OR(T15="基站障礙問題查測中",T15="基站問題待料中",T15="基站障礙問題已修復",T15="施工作業已恢復",T15="基站抗爭暫時關閉",T15="基站抗爭持續關閉中",T15="基站抗爭已復站",T15="基地台抗爭拆站",T15="基地台群體抗爭",T15="基站隱藏性障礙問題已修復"),"基站障礙",IF(OR(R15="作業",R15="障礙",R15="抗爭"),"基站障礙",IF(OR(T15="外在不明干擾影響，查測中",T15="干擾問題已排除",T15="外在不明干擾(大規模)影響",T15="干擾(大規模)問題已排除"),"干擾",IF(R15="干擾","干擾",""))))))</f>
        <v/>
      </c>
    </row>
    <row r="16" ht="19.2" customFormat="1" customHeight="1" s="1">
      <c r="A16" s="3" t="inlineStr">
        <is>
          <t>2022-12-01-0026</t>
        </is>
      </c>
      <c r="B16" s="34" t="n">
        <v>52880969</v>
      </c>
      <c r="C16" s="35" t="n">
        <v>44896.36180555556</v>
      </c>
      <c r="D16" s="3" t="inlineStr">
        <is>
          <t>08</t>
        </is>
      </c>
      <c r="E16" s="3" t="inlineStr">
        <is>
          <t>202212</t>
        </is>
      </c>
      <c r="F16" s="3" t="inlineStr">
        <is>
          <t>2022/12/01~2022/12/07</t>
        </is>
      </c>
      <c r="G16" s="6" t="n">
        <v>44896</v>
      </c>
      <c r="H16" s="3" t="inlineStr">
        <is>
          <t>北一</t>
        </is>
      </c>
      <c r="I16" s="3" t="inlineStr">
        <is>
          <t>新北市</t>
        </is>
      </c>
      <c r="J16" s="3" t="inlineStr">
        <is>
          <t>新北市三芝區</t>
        </is>
      </c>
      <c r="K16" s="3" t="inlineStr">
        <is>
          <t>CSS</t>
        </is>
      </c>
      <c r="L16" s="3" t="inlineStr">
        <is>
          <t>上網相關問題</t>
        </is>
      </c>
      <c r="M16" s="3" t="inlineStr">
        <is>
          <t>4G</t>
        </is>
      </c>
      <c r="N16" s="3" t="inlineStr">
        <is>
          <t>4G</t>
        </is>
      </c>
      <c r="O16" s="3" t="inlineStr">
        <is>
          <t>5GNSA</t>
        </is>
      </c>
      <c r="P16" s="3" t="inlineStr">
        <is>
          <t>4G上網收訊客訴</t>
        </is>
      </c>
      <c r="Q16" s="7" t="n">
        <v>5</v>
      </c>
      <c r="R16" s="3" t="n"/>
      <c r="S16" s="3" t="inlineStr">
        <is>
          <t>(U)環境因素</t>
        </is>
      </c>
      <c r="T16" s="3" t="inlineStr">
        <is>
          <t>戶外收訊正常，因週遭環境或建物影響，形成室內deepindoor收訊死角</t>
        </is>
      </c>
      <c r="U16" s="8" t="n"/>
      <c r="V16" s="3" t="n"/>
      <c r="W16" s="3" t="inlineStr">
        <is>
          <t>25252000</t>
        </is>
      </c>
      <c r="X16" s="3" t="inlineStr">
        <is>
          <t>25207000</t>
        </is>
      </c>
      <c r="Y16" s="3" t="inlineStr">
        <is>
          <t>25213000</t>
        </is>
      </c>
      <c r="Z16" s="3" t="inlineStr">
        <is>
          <t>暫無改善</t>
        </is>
      </c>
      <c r="AA16" s="3" t="inlineStr">
        <is>
          <t>PM分析:</t>
        </is>
      </c>
      <c r="AB16" s="9" t="inlineStr">
        <is>
          <t>25252000</t>
        </is>
      </c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  <c r="AP16" s="7" t="n"/>
      <c r="AQ16" s="7" t="n"/>
      <c r="AR16" s="7" t="n"/>
      <c r="AS16" s="7" t="n"/>
      <c r="AT16" s="7" t="n"/>
      <c r="AU16" s="7" t="n"/>
      <c r="AV16" s="9" t="inlineStr">
        <is>
          <t>25207000</t>
        </is>
      </c>
      <c r="AW16" s="7" t="n"/>
      <c r="AX16" s="7" t="n">
        <v>-115.05</v>
      </c>
      <c r="AY16" s="7" t="n">
        <v>-114.98</v>
      </c>
      <c r="AZ16" s="7" t="n">
        <v>-115.69</v>
      </c>
      <c r="BA16" s="7" t="n">
        <v>21.04</v>
      </c>
      <c r="BB16" s="7" t="n">
        <v>32.63</v>
      </c>
      <c r="BC16" s="7" t="n">
        <v>28.88</v>
      </c>
      <c r="BD16" s="7" t="n">
        <v>1</v>
      </c>
      <c r="BE16" s="7" t="n">
        <v>0.83</v>
      </c>
      <c r="BF16" s="7" t="n">
        <v>0.73</v>
      </c>
      <c r="BG16" s="7" t="n">
        <v>15.39</v>
      </c>
      <c r="BH16" s="7" t="n">
        <v>20.33</v>
      </c>
      <c r="BI16" s="7" t="n">
        <v>18.36</v>
      </c>
      <c r="BJ16" s="7" t="n">
        <v>1</v>
      </c>
      <c r="BK16" s="7" t="n">
        <v>1</v>
      </c>
      <c r="BL16" s="7" t="n">
        <v>1</v>
      </c>
      <c r="BM16" s="7" t="n">
        <v>1</v>
      </c>
      <c r="BN16" s="7" t="n">
        <v>1</v>
      </c>
      <c r="BO16" s="7" t="n">
        <v>1</v>
      </c>
      <c r="BP16" s="9" t="inlineStr">
        <is>
          <t>25213000</t>
        </is>
      </c>
      <c r="BQ16" s="7" t="n"/>
      <c r="BR16" s="7" t="n"/>
      <c r="BS16" s="7" t="n"/>
      <c r="BT16" s="7" t="n"/>
      <c r="BU16" s="7" t="n"/>
      <c r="BV16" s="7" t="n"/>
      <c r="BW16" s="7" t="n"/>
      <c r="BX16" s="7" t="n"/>
      <c r="BY16" s="7" t="n"/>
      <c r="BZ16" s="7" t="n"/>
      <c r="CA16" s="7" t="n"/>
      <c r="CB16" s="7" t="n"/>
      <c r="CC16" s="7" t="n"/>
      <c r="CD16" s="7" t="n"/>
      <c r="CE16" s="7" t="n"/>
      <c r="CF16" s="7" t="n"/>
      <c r="CG16" s="7" t="n"/>
      <c r="CH16" s="7" t="n"/>
      <c r="CI16" s="7" t="n"/>
      <c r="CJ16" s="3" t="n"/>
      <c r="CK16" s="3" t="inlineStr">
        <is>
          <t>Apple OS</t>
        </is>
      </c>
      <c r="CL16" s="3" t="inlineStr">
        <is>
          <t>台固媒體</t>
        </is>
      </c>
      <c r="CM16" s="10" t="inlineStr">
        <is>
          <t>188客戶來電</t>
        </is>
      </c>
      <c r="CN16" s="11" t="n">
        <v>-84</v>
      </c>
      <c r="CO16" s="11" t="n">
        <v>-84</v>
      </c>
      <c r="CP16" s="11" t="n">
        <v>-84</v>
      </c>
      <c r="CQ16" s="11" t="n">
        <v>-84</v>
      </c>
      <c r="CR16" s="11" t="n">
        <v>-84</v>
      </c>
      <c r="CS16" s="11" t="n">
        <v>-12.5</v>
      </c>
      <c r="CT16" s="11" t="n">
        <v>-12.5</v>
      </c>
      <c r="CU16" s="11" t="n">
        <v>-12.5</v>
      </c>
      <c r="CV16" s="11" t="n">
        <v>-12.5</v>
      </c>
      <c r="CW16" s="11" t="n">
        <v>-12.5</v>
      </c>
      <c r="CX16" s="7" t="n">
        <v>121.504897</v>
      </c>
      <c r="CY16" s="7" t="n">
        <v>25.2572076</v>
      </c>
      <c r="CZ16" s="10" t="inlineStr">
        <is>
          <t>基站障礙</t>
        </is>
      </c>
      <c r="DA16" s="10" t="inlineStr">
        <is>
          <t>室內訊號不好</t>
        </is>
      </c>
      <c r="DC16" s="0">
        <f>IF(CP16&lt;-10,CP16,IF(ISERROR(AVERAGE(CN16:CR16)),"",AVERAGE(CN16:CR16)))</f>
        <v/>
      </c>
      <c r="DD16" s="36">
        <f>IF(AC16&lt;&gt;"",AC16/100,"")</f>
        <v/>
      </c>
      <c r="DE16" s="36">
        <f>IF(AW16&lt;&gt;"",AW16/100,"")</f>
        <v/>
      </c>
      <c r="DF16" s="36">
        <f>IF(BQ16&lt;&gt;"",BQ16/100,"")</f>
        <v/>
      </c>
      <c r="DG16" s="0">
        <f>MAX(DD16,DE16,DF16)</f>
        <v/>
      </c>
      <c r="DH16" s="0">
        <f>IF(DG16=DD16,W16,IF(DG16=DE16,X16,IF(DG16=DF16,Y16,"")))</f>
        <v/>
      </c>
      <c r="DI16" s="0">
        <f>VLOOKUP(G16,#REF!,2,0)</f>
        <v/>
      </c>
      <c r="DJ16" s="0">
        <f>IF(DC16&gt;-10,"",IF(ISERROR(DC16),"",CONCATENATE(INT(DC16/5)*5+5,"~",INT(DC16/5)*5)))</f>
        <v/>
      </c>
      <c r="DL16" s="0">
        <f>IF(AND(OR(N16="5G",N16="I5G"),O16="5GNSA"),"5G True User",IF(OR(N16="2G",N16="3G",N16="4G",N16="I4G"),"4G",IF(AND(OR(N16="5G",N16="I5G"),O16&lt;&gt;"5GNSA"),"5G非TU","")))</f>
        <v/>
      </c>
      <c r="DM16" s="0">
        <f>COUNTIFS(AD16:AF16,"&gt;-105",AD16:AF16,"&lt;0")+COUNTIFS(AX16:AZ16,"&gt;-105",AX16:AZ16,"&lt;0")+COUNTIFS(BR16:BT16,"&gt;-105",BR16:BT16,"&lt;0")</f>
        <v/>
      </c>
      <c r="DN16" s="0">
        <f>ROUND(MAX(DD16,DE16,DF16)*100/5,0)*0.05</f>
        <v/>
      </c>
      <c r="DO16" s="0">
        <f>IF(DC16&gt;-10,"",ROUND(DC16/5,0)*5)</f>
        <v/>
      </c>
      <c r="DP16" s="0">
        <f>IF(R2="作業","障礙",IF(R16="障礙","障礙",IF(R16="抗爭","抗爭",IF(R16="40055重大障礙","40055重大障礙",IF(R16="非TWM問題的障礙","非TWM問題的障礙",IF(U16=35806,"非TWM問題的障礙",IF( OR(AND(AJ16&lt;&gt;"",AJ16&gt;0,AJ16&lt;0.7),       AND(AK16&lt;&gt;"",AK16&gt;0,AK16&lt;0.7),       AND(AL16&lt;&gt;"",AL16&gt;0,AL16&lt;0.7),       AND(AP16&lt;&gt;"",AP16&gt;0,AP16&lt;0.7),       AND(AQ16&lt;&gt;"",AQ16&gt;0,AQ16&lt;0.7),       AND(AR16&lt;&gt;"",AR16&gt;0,AR16&lt;0.7),       AND(AS16&lt;&gt;"",AS16&gt;0,AS16&lt;0.7),       AND(AT16&lt;&gt;"",AT16&gt;0,AT16&lt;0.7),       AND(AU16&lt;&gt;"",AU16&gt;0,AU16&lt;0.7)),"障礙",IF( OR(AND(BD16&lt;&gt;"",BD16&gt;0,BD16&lt;0.7),       AND(BE16&lt;&gt;"",BE16&gt;0,BE16&lt;0.7),       AND(BF16&lt;&gt;"",BF16&gt;0,BF16&lt;0.7),       AND(BJ16&lt;&gt;"",BJ16&gt;0,BJ16&lt;0.7),       AND(BK16&lt;&gt;"",BK16&gt;0,BK16&lt;0.7),       AND(BL16&lt;&gt;"",BL16&gt;0,BL16&lt;0.7),       AND(BM16&lt;&gt;"",BM16&gt;0,BM16&lt;0.7),       AND(BN16&lt;&gt;"",BN16&gt;0,BN16&lt;0.7),       AND(BO16&lt;&gt;"",BO16&gt;0,BO16&lt;0.7)),"障礙",IF( OR(AND(BX16&lt;&gt;"",BX16&gt;0,BX16&lt;0.7),       AND(BY16&lt;&gt;"",BY16&gt;0,BY16&lt;0.7),       AND(BZ16&lt;&gt;"",BZ16&gt;0,BZ16&lt;0.7),       AND(CD16&lt;&gt;"",CD16&gt;0,CD16&lt;0.7),       AND(CE16&lt;&gt;"",CE16&gt;0,CE16&lt;0.7),       AND(CF16&lt;&gt;"",CF16&gt;0,CF16&lt;0.7),       AND(CG16&lt;&gt;"",CG16&gt;0,CG16&lt;0.7),       AND(CH16&lt;&gt;"",CH16&gt;0,CH16&lt;0.7),       AND(CI16&lt;&gt;"",CI16&gt;0,CI16&lt;0.7)),"障礙",IF(OR(CJ16="住抗",CJ16="暫時移除設備"),"抗爭",IF(CJ16&lt;&gt;"","障礙",IF(DM16&gt;2,"干擾",IF(Q16=6,"CC6",IF( OR(AND(DD16&lt;&gt;"",DD16&gt;0.8),AND(DE16&lt;&gt;"",DE16&gt;0.8),AND(DF16&lt;&gt;"",DF16&gt;0.8)),"PRB&gt;80",IF(AND(DC16&gt;-106,DC16&lt;-30),"RSRP優於-106",IF(DC16&lt;=-106,"RSRP劣於-106",""))))))))))))))))</f>
        <v/>
      </c>
      <c r="DQ16" s="0">
        <f>IF(ISERROR(SEARCH("&gt;&gt;檢查",AA16)),"",MID(AA16,SEARCH("PM分析:",AA16)+5,SEARCH("&gt;&gt;檢查",AA16)-SEARCH("PM分析:",AA16)-5))</f>
        <v/>
      </c>
      <c r="DR16" s="0">
        <f>IF(T16="因客訴地點人多，導致收訊擁擠","基站擁擠",IF(T16="因應特別活動調整相關參數導致","TTC",IF(OR(T16="基站障礙問題查測中",T16="基站問題待料中",T16="基站障礙問題已修復",T16="施工作業已恢復",T16="基站抗爭暫時關閉",T16="基站抗爭持續關閉中",T16="基站抗爭已復站",T16="基地台抗爭拆站",T16="基地台群體抗爭",T16="基站隱藏性障礙問題已修復"),"基站障礙",IF(OR(R16="作業",R16="障礙",R16="抗爭"),"基站障礙",IF(OR(T16="外在不明干擾影響，查測中",T16="干擾問題已排除",T16="外在不明干擾(大規模)影響",T16="干擾(大規模)問題已排除"),"干擾",IF(R16="干擾","干擾",""))))))</f>
        <v/>
      </c>
    </row>
    <row r="17" ht="19.2" customFormat="1" customHeight="1" s="1">
      <c r="A17" s="12" t="inlineStr">
        <is>
          <t>2022-12-01-0027</t>
        </is>
      </c>
      <c r="B17" s="37" t="n">
        <v>4376265</v>
      </c>
      <c r="C17" s="38" t="n">
        <v>44896.37716435185</v>
      </c>
      <c r="D17" s="12" t="inlineStr">
        <is>
          <t>09</t>
        </is>
      </c>
      <c r="E17" s="12" t="inlineStr">
        <is>
          <t>202212</t>
        </is>
      </c>
      <c r="F17" s="12" t="inlineStr">
        <is>
          <t>2022/12/01~2022/12/07</t>
        </is>
      </c>
      <c r="G17" s="15" t="n">
        <v>44896</v>
      </c>
      <c r="H17" s="12" t="inlineStr">
        <is>
          <t>南區</t>
        </is>
      </c>
      <c r="I17" s="12" t="inlineStr">
        <is>
          <t>台南市</t>
        </is>
      </c>
      <c r="J17" s="12" t="inlineStr">
        <is>
          <t>台南市歸仁區</t>
        </is>
      </c>
      <c r="K17" s="12" t="inlineStr">
        <is>
          <t>OM/TAC</t>
        </is>
      </c>
      <c r="L17" s="12" t="inlineStr">
        <is>
          <t>上網相關問題</t>
        </is>
      </c>
      <c r="M17" s="12" t="inlineStr">
        <is>
          <t>5G</t>
        </is>
      </c>
      <c r="N17" s="12" t="inlineStr">
        <is>
          <t>5G</t>
        </is>
      </c>
      <c r="O17" s="12" t="inlineStr">
        <is>
          <t>5GNSA</t>
        </is>
      </c>
      <c r="P17" s="12" t="inlineStr">
        <is>
          <t>4G上網收訊客訴</t>
        </is>
      </c>
      <c r="Q17" s="16" t="n">
        <v>7</v>
      </c>
      <c r="R17" s="12" t="n"/>
      <c r="S17" s="12" t="inlineStr">
        <is>
          <t>(U)環境因素</t>
        </is>
      </c>
      <c r="T17" s="12" t="inlineStr">
        <is>
          <t>戶外收訊正常，因週遭環境或建物影響，形成室內deepindoor收訊死角</t>
        </is>
      </c>
      <c r="U17" s="17" t="n"/>
      <c r="V17" s="12" t="n"/>
      <c r="W17" s="12" t="inlineStr">
        <is>
          <t>71179000</t>
        </is>
      </c>
      <c r="X17" s="12" t="inlineStr">
        <is>
          <t>71124000</t>
        </is>
      </c>
      <c r="Y17" s="12" t="inlineStr">
        <is>
          <t>71142000</t>
        </is>
      </c>
      <c r="Z17" s="12" t="inlineStr">
        <is>
          <t>暫無改善</t>
        </is>
      </c>
      <c r="AA17" s="17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17" s="9" t="inlineStr">
        <is>
          <t>71179000</t>
        </is>
      </c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9" t="inlineStr">
        <is>
          <t>71124000</t>
        </is>
      </c>
      <c r="AW17" s="16" t="n">
        <v>16.39</v>
      </c>
      <c r="AX17" s="16" t="n">
        <v>-111.72</v>
      </c>
      <c r="AY17" s="16" t="n">
        <v>-111.93</v>
      </c>
      <c r="AZ17" s="16" t="n">
        <v>-111.41</v>
      </c>
      <c r="BA17" s="16" t="n">
        <v>8.68</v>
      </c>
      <c r="BB17" s="16" t="n">
        <v>7.72</v>
      </c>
      <c r="BC17" s="16" t="n">
        <v>10.37</v>
      </c>
      <c r="BD17" s="16" t="n">
        <v>1</v>
      </c>
      <c r="BE17" s="16" t="n">
        <v>1</v>
      </c>
      <c r="BF17" s="16" t="n">
        <v>0.74</v>
      </c>
      <c r="BG17" s="16" t="n">
        <v>10.79</v>
      </c>
      <c r="BH17" s="16" t="n">
        <v>8.69</v>
      </c>
      <c r="BI17" s="16" t="n">
        <v>8.57</v>
      </c>
      <c r="BJ17" s="16" t="n">
        <v>1</v>
      </c>
      <c r="BK17" s="16" t="n">
        <v>1</v>
      </c>
      <c r="BL17" s="16" t="n">
        <v>1</v>
      </c>
      <c r="BM17" s="16" t="n">
        <v>0.99</v>
      </c>
      <c r="BN17" s="16" t="n">
        <v>0.99</v>
      </c>
      <c r="BO17" s="16" t="n">
        <v>1</v>
      </c>
      <c r="BP17" s="9" t="inlineStr">
        <is>
          <t>71142000</t>
        </is>
      </c>
      <c r="BQ17" s="16" t="n">
        <v>60.6</v>
      </c>
      <c r="BR17" s="16" t="n">
        <v>-114.13</v>
      </c>
      <c r="BS17" s="16" t="n">
        <v>-114.91</v>
      </c>
      <c r="BT17" s="16" t="n">
        <v>-114.14</v>
      </c>
      <c r="BU17" s="16" t="n">
        <v>21.24</v>
      </c>
      <c r="BV17" s="16" t="n">
        <v>19.68</v>
      </c>
      <c r="BW17" s="16" t="n">
        <v>23.43</v>
      </c>
      <c r="BX17" s="16" t="n">
        <v>1</v>
      </c>
      <c r="BY17" s="16" t="n">
        <v>1</v>
      </c>
      <c r="BZ17" s="16" t="n">
        <v>0.75</v>
      </c>
      <c r="CA17" s="16" t="n">
        <v>12.75</v>
      </c>
      <c r="CB17" s="16" t="n">
        <v>11.89</v>
      </c>
      <c r="CC17" s="16" t="n">
        <v>14.64</v>
      </c>
      <c r="CD17" s="16" t="n">
        <v>1</v>
      </c>
      <c r="CE17" s="16" t="n">
        <v>1</v>
      </c>
      <c r="CF17" s="16" t="n">
        <v>1</v>
      </c>
      <c r="CG17" s="16" t="n">
        <v>0.99</v>
      </c>
      <c r="CH17" s="16" t="n">
        <v>0.99</v>
      </c>
      <c r="CI17" s="16" t="n">
        <v>0.99</v>
      </c>
      <c r="CJ17" s="12" t="n"/>
      <c r="CK17" s="12" t="inlineStr">
        <is>
          <t>Apple OS</t>
        </is>
      </c>
      <c r="CL17" s="12" t="n"/>
      <c r="CM17" s="18" t="inlineStr">
        <is>
          <t>188客戶來電</t>
        </is>
      </c>
      <c r="CN17" s="19" t="n">
        <v>-102</v>
      </c>
      <c r="CO17" s="19" t="n">
        <v>-102</v>
      </c>
      <c r="CP17" s="19" t="n">
        <v>-102</v>
      </c>
      <c r="CQ17" s="19" t="n">
        <v>-102</v>
      </c>
      <c r="CR17" s="19" t="n">
        <v>-102</v>
      </c>
      <c r="CS17" s="19" t="n">
        <v>-12.5</v>
      </c>
      <c r="CT17" s="19" t="n">
        <v>-12.5</v>
      </c>
      <c r="CU17" s="19" t="n">
        <v>-12.5</v>
      </c>
      <c r="CV17" s="19" t="n">
        <v>-12.5</v>
      </c>
      <c r="CW17" s="19" t="n">
        <v>-12.5</v>
      </c>
      <c r="CX17" s="16" t="n">
        <v>120.2788194</v>
      </c>
      <c r="CY17" s="16" t="n">
        <v>22.9210768</v>
      </c>
      <c r="CZ17" s="18" t="inlineStr">
        <is>
          <t>其他答案</t>
        </is>
      </c>
      <c r="DA17" s="18" t="inlineStr">
        <is>
          <t>室內訊號不好</t>
        </is>
      </c>
      <c r="DC17" s="0">
        <f>IF(CP17&lt;-10,CP17,IF(ISERROR(AVERAGE(CN17:CR17)),"",AVERAGE(CN17:CR17)))</f>
        <v/>
      </c>
      <c r="DD17" s="36">
        <f>IF(AC17&lt;&gt;"",AC17/100,"")</f>
        <v/>
      </c>
      <c r="DE17" s="36">
        <f>IF(AW17&lt;&gt;"",AW17/100,"")</f>
        <v/>
      </c>
      <c r="DF17" s="36">
        <f>IF(BQ17&lt;&gt;"",BQ17/100,"")</f>
        <v/>
      </c>
      <c r="DG17" s="0">
        <f>MAX(DD17,DE17,DF17)</f>
        <v/>
      </c>
      <c r="DH17" s="0">
        <f>IF(DG17=DD17,W17,IF(DG17=DE17,X17,IF(DG17=DF17,Y17,"")))</f>
        <v/>
      </c>
      <c r="DI17" s="0">
        <f>VLOOKUP(G17,#REF!,2,0)</f>
        <v/>
      </c>
      <c r="DJ17" s="0">
        <f>IF(DC17&gt;-10,"",IF(ISERROR(DC17),"",CONCATENATE(INT(DC17/5)*5+5,"~",INT(DC17/5)*5)))</f>
        <v/>
      </c>
      <c r="DL17" s="0">
        <f>IF(AND(OR(N17="5G",N17="I5G"),O17="5GNSA"),"5G True User",IF(OR(N17="2G",N17="3G",N17="4G",N17="I4G"),"4G",IF(AND(OR(N17="5G",N17="I5G"),O17&lt;&gt;"5GNSA"),"5G非TU","")))</f>
        <v/>
      </c>
      <c r="DM17" s="0">
        <f>COUNTIFS(AD17:AF17,"&gt;-105",AD17:AF17,"&lt;0")+COUNTIFS(AX17:AZ17,"&gt;-105",AX17:AZ17,"&lt;0")+COUNTIFS(BR17:BT17,"&gt;-105",BR17:BT17,"&lt;0")</f>
        <v/>
      </c>
      <c r="DN17" s="0">
        <f>ROUND(MAX(DD17,DE17,DF17)*100/5,0)*0.05</f>
        <v/>
      </c>
      <c r="DO17" s="0">
        <f>IF(DC17&gt;-10,"",ROUND(DC17/5,0)*5)</f>
        <v/>
      </c>
      <c r="DP17" s="0">
        <f>IF(R2="作業","障礙",IF(R17="障礙","障礙",IF(R17="抗爭","抗爭",IF(R17="40055重大障礙","40055重大障礙",IF(R17="非TWM問題的障礙","非TWM問題的障礙",IF(U17=35806,"非TWM問題的障礙",IF( OR(AND(AJ17&lt;&gt;"",AJ17&gt;0,AJ17&lt;0.7),       AND(AK17&lt;&gt;"",AK17&gt;0,AK17&lt;0.7),       AND(AL17&lt;&gt;"",AL17&gt;0,AL17&lt;0.7),       AND(AP17&lt;&gt;"",AP17&gt;0,AP17&lt;0.7),       AND(AQ17&lt;&gt;"",AQ17&gt;0,AQ17&lt;0.7),       AND(AR17&lt;&gt;"",AR17&gt;0,AR17&lt;0.7),       AND(AS17&lt;&gt;"",AS17&gt;0,AS17&lt;0.7),       AND(AT17&lt;&gt;"",AT17&gt;0,AT17&lt;0.7),       AND(AU17&lt;&gt;"",AU17&gt;0,AU17&lt;0.7)),"障礙",IF( OR(AND(BD17&lt;&gt;"",BD17&gt;0,BD17&lt;0.7),       AND(BE17&lt;&gt;"",BE17&gt;0,BE17&lt;0.7),       AND(BF17&lt;&gt;"",BF17&gt;0,BF17&lt;0.7),       AND(BJ17&lt;&gt;"",BJ17&gt;0,BJ17&lt;0.7),       AND(BK17&lt;&gt;"",BK17&gt;0,BK17&lt;0.7),       AND(BL17&lt;&gt;"",BL17&gt;0,BL17&lt;0.7),       AND(BM17&lt;&gt;"",BM17&gt;0,BM17&lt;0.7),       AND(BN17&lt;&gt;"",BN17&gt;0,BN17&lt;0.7),       AND(BO17&lt;&gt;"",BO17&gt;0,BO17&lt;0.7)),"障礙",IF( OR(AND(BX17&lt;&gt;"",BX17&gt;0,BX17&lt;0.7),       AND(BY17&lt;&gt;"",BY17&gt;0,BY17&lt;0.7),       AND(BZ17&lt;&gt;"",BZ17&gt;0,BZ17&lt;0.7),       AND(CD17&lt;&gt;"",CD17&gt;0,CD17&lt;0.7),       AND(CE17&lt;&gt;"",CE17&gt;0,CE17&lt;0.7),       AND(CF17&lt;&gt;"",CF17&gt;0,CF17&lt;0.7),       AND(CG17&lt;&gt;"",CG17&gt;0,CG17&lt;0.7),       AND(CH17&lt;&gt;"",CH17&gt;0,CH17&lt;0.7),       AND(CI17&lt;&gt;"",CI17&gt;0,CI17&lt;0.7)),"障礙",IF(OR(CJ17="住抗",CJ17="暫時移除設備"),"抗爭",IF(CJ17&lt;&gt;"","障礙",IF(DM17&gt;2,"干擾",IF(Q17=6,"CC6",IF( OR(AND(DD17&lt;&gt;"",DD17&gt;0.8),AND(DE17&lt;&gt;"",DE17&gt;0.8),AND(DF17&lt;&gt;"",DF17&gt;0.8)),"PRB&gt;80",IF(AND(DC17&gt;-106,DC17&lt;-30),"RSRP優於-106",IF(DC17&lt;=-106,"RSRP劣於-106",""))))))))))))))))</f>
        <v/>
      </c>
      <c r="DQ17" s="0">
        <f>IF(ISERROR(SEARCH("&gt;&gt;檢查",AA17)),"",MID(AA17,SEARCH("PM分析:",AA17)+5,SEARCH("&gt;&gt;檢查",AA17)-SEARCH("PM分析:",AA17)-5))</f>
        <v/>
      </c>
      <c r="DR17" s="0">
        <f>IF(T17="因客訴地點人多，導致收訊擁擠","基站擁擠",IF(T17="因應特別活動調整相關參數導致","TTC",IF(OR(T17="基站障礙問題查測中",T17="基站問題待料中",T17="基站障礙問題已修復",T17="施工作業已恢復",T17="基站抗爭暫時關閉",T17="基站抗爭持續關閉中",T17="基站抗爭已復站",T17="基地台抗爭拆站",T17="基地台群體抗爭",T17="基站隱藏性障礙問題已修復"),"基站障礙",IF(OR(R17="作業",R17="障礙",R17="抗爭"),"基站障礙",IF(OR(T17="外在不明干擾影響，查測中",T17="干擾問題已排除",T17="外在不明干擾(大規模)影響",T17="干擾(大規模)問題已排除"),"干擾",IF(R17="干擾","干擾",""))))))</f>
        <v/>
      </c>
    </row>
    <row r="18">
      <c r="A18" s="3" t="inlineStr">
        <is>
          <t>2022-12-01-0001</t>
        </is>
      </c>
      <c r="B18" s="34" t="n">
        <v>57600097</v>
      </c>
      <c r="C18" s="35" t="n">
        <v>44896.02018518518</v>
      </c>
      <c r="D18" s="3" t="inlineStr">
        <is>
          <t>00</t>
        </is>
      </c>
      <c r="E18" s="3" t="inlineStr">
        <is>
          <t>202212</t>
        </is>
      </c>
      <c r="F18" s="3" t="inlineStr">
        <is>
          <t>2022/12/01~2022/12/07</t>
        </is>
      </c>
      <c r="G18" s="6" t="n">
        <v>44896</v>
      </c>
      <c r="H18" s="3" t="inlineStr">
        <is>
          <t>南區</t>
        </is>
      </c>
      <c r="I18" s="3" t="inlineStr">
        <is>
          <t>屏東縣</t>
        </is>
      </c>
      <c r="J18" s="3" t="inlineStr">
        <is>
          <t>屏東縣內埔鄉</t>
        </is>
      </c>
      <c r="K18" s="3" t="inlineStr">
        <is>
          <t>OM/TAC</t>
        </is>
      </c>
      <c r="L18" s="3" t="inlineStr">
        <is>
          <t>上網相關問題</t>
        </is>
      </c>
      <c r="M18" s="3" t="inlineStr">
        <is>
          <t>5G</t>
        </is>
      </c>
      <c r="N18" s="3" t="inlineStr">
        <is>
          <t>5G</t>
        </is>
      </c>
      <c r="O18" s="3" t="inlineStr">
        <is>
          <t>5GNSA</t>
        </is>
      </c>
      <c r="P18" s="3" t="inlineStr">
        <is>
          <t>4G上網收訊客訴</t>
        </is>
      </c>
      <c r="Q18" s="7" t="n">
        <v>7</v>
      </c>
      <c r="R18" s="3" t="n"/>
      <c r="S18" s="3" t="inlineStr">
        <is>
          <t>(U)環境因素</t>
        </is>
      </c>
      <c r="T18" s="3" t="inlineStr">
        <is>
          <t>戶外收訊正常，因週遭環境或建物影響，形成室內deepindoor收訊死角</t>
        </is>
      </c>
      <c r="U18" s="8" t="n"/>
      <c r="V18" s="3" t="n"/>
      <c r="W18" s="3" t="inlineStr">
        <is>
          <t>91288000</t>
        </is>
      </c>
      <c r="X18" s="3" t="inlineStr">
        <is>
          <t>91208000</t>
        </is>
      </c>
      <c r="Y18" s="3" t="inlineStr">
        <is>
          <t>912T1000</t>
        </is>
      </c>
      <c r="Z18" s="3" t="inlineStr">
        <is>
          <t>暫無改善</t>
        </is>
      </c>
      <c r="AA18" s="8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18" s="9" t="inlineStr">
        <is>
          <t>91288000</t>
        </is>
      </c>
      <c r="AC18" s="7" t="n">
        <v>60.8</v>
      </c>
      <c r="AD18" s="7" t="n">
        <v>-114.68</v>
      </c>
      <c r="AE18" s="7" t="n">
        <v>-113.36</v>
      </c>
      <c r="AF18" s="7" t="n">
        <v>-112.94</v>
      </c>
      <c r="AG18" s="7" t="n">
        <v>33.03</v>
      </c>
      <c r="AH18" s="7" t="n">
        <v>44.49</v>
      </c>
      <c r="AI18" s="7" t="n">
        <v>60.8</v>
      </c>
      <c r="AJ18" s="7" t="n">
        <v>0.95</v>
      </c>
      <c r="AK18" s="7" t="n">
        <v>1</v>
      </c>
      <c r="AL18" s="7" t="n">
        <v>1</v>
      </c>
      <c r="AM18" s="7" t="n">
        <v>25.38</v>
      </c>
      <c r="AN18" s="7" t="n">
        <v>28.86</v>
      </c>
      <c r="AO18" s="7" t="n">
        <v>33.56</v>
      </c>
      <c r="AP18" s="7" t="n">
        <v>0.99</v>
      </c>
      <c r="AQ18" s="7" t="n">
        <v>1</v>
      </c>
      <c r="AR18" s="7" t="n">
        <v>1</v>
      </c>
      <c r="AS18" s="7" t="n">
        <v>1</v>
      </c>
      <c r="AT18" s="7" t="n">
        <v>1</v>
      </c>
      <c r="AU18" s="7" t="n">
        <v>1</v>
      </c>
      <c r="AV18" s="9" t="inlineStr">
        <is>
          <t>91208000</t>
        </is>
      </c>
      <c r="AW18" s="7" t="n">
        <v>48.64</v>
      </c>
      <c r="AX18" s="7" t="n">
        <v>-114.58</v>
      </c>
      <c r="AY18" s="7" t="n">
        <v>-113.56</v>
      </c>
      <c r="AZ18" s="7" t="n">
        <v>-113.27</v>
      </c>
      <c r="BA18" s="7" t="n">
        <v>36.96</v>
      </c>
      <c r="BB18" s="7" t="n">
        <v>36.8</v>
      </c>
      <c r="BC18" s="7" t="n">
        <v>43.66</v>
      </c>
      <c r="BD18" s="7" t="n">
        <v>0.95</v>
      </c>
      <c r="BE18" s="7" t="n">
        <v>1</v>
      </c>
      <c r="BF18" s="7" t="n">
        <v>1</v>
      </c>
      <c r="BG18" s="7" t="n">
        <v>18.9</v>
      </c>
      <c r="BH18" s="7" t="n">
        <v>20.39</v>
      </c>
      <c r="BI18" s="7" t="n">
        <v>22.72</v>
      </c>
      <c r="BJ18" s="7" t="n">
        <v>1</v>
      </c>
      <c r="BK18" s="7" t="n">
        <v>1</v>
      </c>
      <c r="BL18" s="7" t="n">
        <v>1</v>
      </c>
      <c r="BM18" s="7" t="n">
        <v>1</v>
      </c>
      <c r="BN18" s="7" t="n">
        <v>1</v>
      </c>
      <c r="BO18" s="7" t="n">
        <v>1</v>
      </c>
      <c r="BP18" s="9" t="inlineStr">
        <is>
          <t>912T1000</t>
        </is>
      </c>
      <c r="BQ18" s="7" t="n">
        <v>61.51</v>
      </c>
      <c r="BR18" s="7" t="n">
        <v>-113.28</v>
      </c>
      <c r="BS18" s="7" t="n">
        <v>-112.15</v>
      </c>
      <c r="BT18" s="7" t="n">
        <v>-111.3</v>
      </c>
      <c r="BU18" s="7" t="n">
        <v>34.2</v>
      </c>
      <c r="BV18" s="7" t="n">
        <v>46.77</v>
      </c>
      <c r="BW18" s="7" t="n">
        <v>56.96</v>
      </c>
      <c r="BX18" s="7" t="n">
        <v>0.95</v>
      </c>
      <c r="BY18" s="7" t="n">
        <v>1</v>
      </c>
      <c r="BZ18" s="7" t="n">
        <v>1</v>
      </c>
      <c r="CA18" s="7" t="n">
        <v>19.35</v>
      </c>
      <c r="CB18" s="7" t="n">
        <v>23.28</v>
      </c>
      <c r="CC18" s="7" t="n">
        <v>28.9</v>
      </c>
      <c r="CD18" s="7" t="n">
        <v>1</v>
      </c>
      <c r="CE18" s="7" t="n">
        <v>1</v>
      </c>
      <c r="CF18" s="7" t="n">
        <v>1</v>
      </c>
      <c r="CG18" s="7" t="n">
        <v>1</v>
      </c>
      <c r="CH18" s="7" t="n">
        <v>1</v>
      </c>
      <c r="CI18" s="7" t="n">
        <v>1</v>
      </c>
      <c r="CJ18" s="3" t="n"/>
      <c r="CK18" s="3" t="inlineStr">
        <is>
          <t>Android</t>
        </is>
      </c>
      <c r="CL18" s="3" t="inlineStr">
        <is>
          <t>凱擘</t>
        </is>
      </c>
      <c r="CM18" s="10" t="inlineStr">
        <is>
          <t>188客戶來電</t>
        </is>
      </c>
      <c r="CN18" s="11" t="n">
        <v>-100.33</v>
      </c>
      <c r="CO18" s="11" t="n">
        <v>-98</v>
      </c>
      <c r="CP18" s="11" t="n">
        <v>-93.12</v>
      </c>
      <c r="CQ18" s="11" t="n">
        <v>-93</v>
      </c>
      <c r="CR18" s="11" t="n">
        <v>-73</v>
      </c>
      <c r="CS18" s="11" t="n">
        <v>-13.5</v>
      </c>
      <c r="CT18" s="11" t="n">
        <v>-12</v>
      </c>
      <c r="CU18" s="11" t="n">
        <v>-10.98</v>
      </c>
      <c r="CV18" s="11" t="n">
        <v>-9.25</v>
      </c>
      <c r="CW18" s="11" t="n">
        <v>-8.5</v>
      </c>
      <c r="CX18" s="7" t="n">
        <v>120.573261</v>
      </c>
      <c r="CY18" s="7" t="n">
        <v>22.6151777</v>
      </c>
      <c r="CZ18" s="10" t="inlineStr">
        <is>
          <t>其他答案</t>
        </is>
      </c>
      <c r="DA18" s="10" t="inlineStr">
        <is>
          <t>室內訊號不好</t>
        </is>
      </c>
      <c r="DC18" s="0">
        <f>IF(CP18&lt;-10,CP18,IF(ISERROR(AVERAGE(CN18:CR18)),"",AVERAGE(CN18:CR18)))</f>
        <v/>
      </c>
      <c r="DD18" s="36">
        <f>IF(AC18&lt;&gt;"",AC18/100,"")</f>
        <v/>
      </c>
      <c r="DE18" s="36">
        <f>IF(AW18&lt;&gt;"",AW18/100,"")</f>
        <v/>
      </c>
      <c r="DF18" s="36">
        <f>IF(BQ18&lt;&gt;"",BQ18/100,"")</f>
        <v/>
      </c>
      <c r="DG18" s="0">
        <f>MAX(DD18,DE18,DF18)</f>
        <v/>
      </c>
      <c r="DH18" s="0">
        <f>IF(DG18=DD18,W18,IF(DG18=DE18,X18,IF(DG18=DF18,Y18,"")))</f>
        <v/>
      </c>
      <c r="DI18" s="0">
        <f>VLOOKUP(G18,#REF!,2,0)</f>
        <v/>
      </c>
      <c r="DJ18" s="0">
        <f>IF(DC18&gt;-10,"",IF(ISERROR(DC18),"",CONCATENATE(INT(DC18/5)*5+5,"~",INT(DC18/5)*5)))</f>
        <v/>
      </c>
      <c r="DL18" s="0">
        <f>IF(AND(OR(N18="5G",N18="I5G"),O18="5GNSA"),"5G True User",IF(OR(N18="2G",N18="3G",N18="4G",N18="I4G"),"4G",IF(AND(OR(N18="5G",N18="I5G"),O18&lt;&gt;"5GNSA"),"5G非TU","")))</f>
        <v/>
      </c>
      <c r="DM18" s="0">
        <f>COUNTIFS(AD18:AF18,"&gt;-105",AD18:AF18,"&lt;0")+COUNTIFS(AX18:AZ18,"&gt;-105",AX18:AZ18,"&lt;0")+COUNTIFS(BR18:BT18,"&gt;-105",BR18:BT18,"&lt;0")</f>
        <v/>
      </c>
      <c r="DN18" s="0">
        <f>ROUND(MAX(DD18,DE18,DF18)*100/5,0)*0.05</f>
        <v/>
      </c>
      <c r="DO18" s="0">
        <f>IF(DC18&gt;-10,"",ROUND(DC18/5,0)*5)</f>
        <v/>
      </c>
      <c r="DP18" s="0">
        <f>IF(R2="作業","障礙",IF(R18="障礙","障礙",IF(R18="抗爭","抗爭",IF(R18="40055重大障礙","40055重大障礙",IF(R18="非TWM問題的障礙","非TWM問題的障礙",IF(U18=35806,"非TWM問題的障礙",IF( OR(AND(AJ18&lt;&gt;"",AJ18&gt;0,AJ18&lt;0.7),       AND(AK18&lt;&gt;"",AK18&gt;0,AK18&lt;0.7),       AND(AL18&lt;&gt;"",AL18&gt;0,AL18&lt;0.7),       AND(AP18&lt;&gt;"",AP18&gt;0,AP18&lt;0.7),       AND(AQ18&lt;&gt;"",AQ18&gt;0,AQ18&lt;0.7),       AND(AR18&lt;&gt;"",AR18&gt;0,AR18&lt;0.7),       AND(AS18&lt;&gt;"",AS18&gt;0,AS18&lt;0.7),       AND(AT18&lt;&gt;"",AT18&gt;0,AT18&lt;0.7),       AND(AU18&lt;&gt;"",AU18&gt;0,AU18&lt;0.7)),"障礙",IF( OR(AND(BD18&lt;&gt;"",BD18&gt;0,BD18&lt;0.7),       AND(BE18&lt;&gt;"",BE18&gt;0,BE18&lt;0.7),       AND(BF18&lt;&gt;"",BF18&gt;0,BF18&lt;0.7),       AND(BJ18&lt;&gt;"",BJ18&gt;0,BJ18&lt;0.7),       AND(BK18&lt;&gt;"",BK18&gt;0,BK18&lt;0.7),       AND(BL18&lt;&gt;"",BL18&gt;0,BL18&lt;0.7),       AND(BM18&lt;&gt;"",BM18&gt;0,BM18&lt;0.7),       AND(BN18&lt;&gt;"",BN18&gt;0,BN18&lt;0.7),       AND(BO18&lt;&gt;"",BO18&gt;0,BO18&lt;0.7)),"障礙",IF( OR(AND(BX18&lt;&gt;"",BX18&gt;0,BX18&lt;0.7),       AND(BY18&lt;&gt;"",BY18&gt;0,BY18&lt;0.7),       AND(BZ18&lt;&gt;"",BZ18&gt;0,BZ18&lt;0.7),       AND(CD18&lt;&gt;"",CD18&gt;0,CD18&lt;0.7),       AND(CE18&lt;&gt;"",CE18&gt;0,CE18&lt;0.7),       AND(CF18&lt;&gt;"",CF18&gt;0,CF18&lt;0.7),       AND(CG18&lt;&gt;"",CG18&gt;0,CG18&lt;0.7),       AND(CH18&lt;&gt;"",CH18&gt;0,CH18&lt;0.7),       AND(CI18&lt;&gt;"",CI18&gt;0,CI18&lt;0.7)),"障礙",IF(OR(CJ18="住抗",CJ18="暫時移除設備"),"抗爭",IF(CJ18&lt;&gt;"","障礙",IF(DM18&gt;2,"干擾",IF(Q18=6,"CC6",IF( OR(AND(DD18&lt;&gt;"",DD18&gt;0.8),AND(DE18&lt;&gt;"",DE18&gt;0.8),AND(DF18&lt;&gt;"",DF18&gt;0.8)),"PRB&gt;80",IF(AND(DC18&gt;-106,DC18&lt;-30),"RSRP優於-106",IF(DC18&lt;=-106,"RSRP劣於-106",""))))))))))))))))</f>
        <v/>
      </c>
      <c r="DQ18" s="0">
        <f>IF(ISERROR(SEARCH("&gt;&gt;檢查",AA18)),"",MID(AA18,SEARCH("PM分析:",AA18)+5,SEARCH("&gt;&gt;檢查",AA18)-SEARCH("PM分析:",AA18)-5))</f>
        <v/>
      </c>
      <c r="DR18" s="0">
        <f>IF(T18="因客訴地點人多，導致收訊擁擠","基站擁擠",IF(T18="因應特別活動調整相關參數導致","TTC",IF(OR(T18="基站障礙問題查測中",T18="基站問題待料中",T18="基站障礙問題已修復",T18="施工作業已恢復",T18="基站抗爭暫時關閉",T18="基站抗爭持續關閉中",T18="基站抗爭已復站",T18="基地台抗爭拆站",T18="基地台群體抗爭",T18="基站隱藏性障礙問題已修復"),"基站障礙",IF(OR(R18="作業",R18="障礙",R18="抗爭"),"基站障礙",IF(OR(T18="外在不明干擾影響，查測中",T18="干擾問題已排除",T18="外在不明干擾(大規模)影響",T18="干擾(大規模)問題已排除"),"干擾",IF(R18="干擾","干擾",""))))))</f>
        <v/>
      </c>
    </row>
    <row r="19">
      <c r="A19" s="12" t="inlineStr">
        <is>
          <t>2022-12-01-0002</t>
        </is>
      </c>
      <c r="B19" s="37" t="n">
        <v>16184698</v>
      </c>
      <c r="C19" s="38" t="n">
        <v>44896.02300925926</v>
      </c>
      <c r="D19" s="12" t="inlineStr">
        <is>
          <t>00</t>
        </is>
      </c>
      <c r="E19" s="12" t="inlineStr">
        <is>
          <t>202212</t>
        </is>
      </c>
      <c r="F19" s="12" t="inlineStr">
        <is>
          <t>2022/12/01~2022/12/07</t>
        </is>
      </c>
      <c r="G19" s="15" t="n">
        <v>44896</v>
      </c>
      <c r="H19" s="12" t="inlineStr">
        <is>
          <t>北一</t>
        </is>
      </c>
      <c r="I19" s="12" t="inlineStr">
        <is>
          <t>台北市</t>
        </is>
      </c>
      <c r="J19" s="12" t="inlineStr">
        <is>
          <t>台北市中正區</t>
        </is>
      </c>
      <c r="K19" s="12" t="inlineStr">
        <is>
          <t>OM/TAC</t>
        </is>
      </c>
      <c r="L19" s="12" t="inlineStr">
        <is>
          <t>上網相關問題</t>
        </is>
      </c>
      <c r="M19" s="12" t="inlineStr">
        <is>
          <t>5G</t>
        </is>
      </c>
      <c r="N19" s="12" t="inlineStr">
        <is>
          <t>5G</t>
        </is>
      </c>
      <c r="O19" s="12" t="inlineStr">
        <is>
          <t>5GNSA</t>
        </is>
      </c>
      <c r="P19" s="12" t="inlineStr">
        <is>
          <t>4G上網收訊客訴</t>
        </is>
      </c>
      <c r="Q19" s="16" t="n">
        <v>7</v>
      </c>
      <c r="R19" s="12" t="n"/>
      <c r="S19" s="12" t="inlineStr">
        <is>
          <t>(U)環境因素</t>
        </is>
      </c>
      <c r="T19" s="12" t="inlineStr">
        <is>
          <t>戶外收訊正常，因週遭環境或建物影響，形成室內deepindoor收訊死角</t>
        </is>
      </c>
      <c r="U19" s="17" t="n"/>
      <c r="V19" s="12" t="n"/>
      <c r="W19" s="12" t="inlineStr">
        <is>
          <t>10030000</t>
        </is>
      </c>
      <c r="X19" s="12" t="inlineStr">
        <is>
          <t>77710000</t>
        </is>
      </c>
      <c r="Y19" s="12" t="inlineStr">
        <is>
          <t>100O0000</t>
        </is>
      </c>
      <c r="Z19" s="12" t="inlineStr">
        <is>
          <t>暫無改善</t>
        </is>
      </c>
      <c r="AA19" s="17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19" s="9" t="inlineStr">
        <is>
          <t>10030000</t>
        </is>
      </c>
      <c r="AC19" s="16" t="n">
        <v>29.84</v>
      </c>
      <c r="AD19" s="16" t="n">
        <v>-110.44</v>
      </c>
      <c r="AE19" s="16" t="n">
        <v>-108.34</v>
      </c>
      <c r="AF19" s="16" t="n">
        <v>-106.78</v>
      </c>
      <c r="AG19" s="16" t="n">
        <v>29.84</v>
      </c>
      <c r="AH19" s="16" t="n">
        <v>26.92</v>
      </c>
      <c r="AI19" s="16" t="n">
        <v>28.89</v>
      </c>
      <c r="AJ19" s="16" t="n">
        <v>0.88</v>
      </c>
      <c r="AK19" s="16" t="n">
        <v>1</v>
      </c>
      <c r="AL19" s="16" t="n">
        <v>1</v>
      </c>
      <c r="AM19" s="16" t="n">
        <v>13.42</v>
      </c>
      <c r="AN19" s="16" t="n">
        <v>14.97</v>
      </c>
      <c r="AO19" s="16" t="n">
        <v>17.33</v>
      </c>
      <c r="AP19" s="16" t="n">
        <v>1</v>
      </c>
      <c r="AQ19" s="16" t="n">
        <v>1</v>
      </c>
      <c r="AR19" s="16" t="n">
        <v>1</v>
      </c>
      <c r="AS19" s="16" t="n">
        <v>1</v>
      </c>
      <c r="AT19" s="16" t="n">
        <v>1</v>
      </c>
      <c r="AU19" s="16" t="n">
        <v>1</v>
      </c>
      <c r="AV19" s="9" t="inlineStr">
        <is>
          <t>77710000</t>
        </is>
      </c>
      <c r="AW19" s="16" t="n">
        <v>52.13</v>
      </c>
      <c r="AX19" s="16" t="n">
        <v>-108.97</v>
      </c>
      <c r="AY19" s="16" t="n">
        <v>-107.41</v>
      </c>
      <c r="AZ19" s="16" t="n">
        <v>-107.87</v>
      </c>
      <c r="BA19" s="16" t="n">
        <v>28.81</v>
      </c>
      <c r="BB19" s="16" t="n">
        <v>42.6</v>
      </c>
      <c r="BC19" s="16" t="n">
        <v>50.04</v>
      </c>
      <c r="BD19" s="16" t="n">
        <v>0.9399999999999999</v>
      </c>
      <c r="BE19" s="16" t="n">
        <v>1</v>
      </c>
      <c r="BF19" s="16" t="n">
        <v>1</v>
      </c>
      <c r="BG19" s="16" t="n">
        <v>18.3</v>
      </c>
      <c r="BH19" s="16" t="n">
        <v>20.32</v>
      </c>
      <c r="BI19" s="16" t="n">
        <v>22.03</v>
      </c>
      <c r="BJ19" s="16" t="n">
        <v>1</v>
      </c>
      <c r="BK19" s="16" t="n">
        <v>1</v>
      </c>
      <c r="BL19" s="16" t="n">
        <v>1</v>
      </c>
      <c r="BM19" s="16" t="n">
        <v>1</v>
      </c>
      <c r="BN19" s="16" t="n">
        <v>1</v>
      </c>
      <c r="BO19" s="16" t="n">
        <v>1</v>
      </c>
      <c r="BP19" s="9" t="inlineStr">
        <is>
          <t>100O0000</t>
        </is>
      </c>
      <c r="BQ19" s="16" t="n">
        <v>46.02</v>
      </c>
      <c r="BR19" s="16" t="n">
        <v>-111.93</v>
      </c>
      <c r="BS19" s="16" t="n">
        <v>-110.11</v>
      </c>
      <c r="BT19" s="16" t="n">
        <v>-110</v>
      </c>
      <c r="BU19" s="16" t="n">
        <v>28.88</v>
      </c>
      <c r="BV19" s="16" t="n">
        <v>31.99</v>
      </c>
      <c r="BW19" s="16" t="n">
        <v>34.39</v>
      </c>
      <c r="BX19" s="16" t="n">
        <v>0.92</v>
      </c>
      <c r="BY19" s="16" t="n">
        <v>1</v>
      </c>
      <c r="BZ19" s="16" t="n">
        <v>1</v>
      </c>
      <c r="CA19" s="16" t="n">
        <v>20.04</v>
      </c>
      <c r="CB19" s="16" t="n">
        <v>21.29</v>
      </c>
      <c r="CC19" s="16" t="n">
        <v>23.08</v>
      </c>
      <c r="CD19" s="16" t="n">
        <v>0.99</v>
      </c>
      <c r="CE19" s="16" t="n">
        <v>1</v>
      </c>
      <c r="CF19" s="16" t="n">
        <v>1</v>
      </c>
      <c r="CG19" s="16" t="n">
        <v>0.99</v>
      </c>
      <c r="CH19" s="16" t="n">
        <v>1</v>
      </c>
      <c r="CI19" s="16" t="n">
        <v>1</v>
      </c>
      <c r="CJ19" s="12" t="n"/>
      <c r="CK19" s="12" t="inlineStr">
        <is>
          <t>Apple OS</t>
        </is>
      </c>
      <c r="CL19" s="12" t="n"/>
      <c r="CM19" s="18" t="inlineStr">
        <is>
          <t>188客戶來電</t>
        </is>
      </c>
      <c r="CN19" s="19" t="n">
        <v>-102</v>
      </c>
      <c r="CO19" s="19" t="n">
        <v>-101</v>
      </c>
      <c r="CP19" s="19" t="n">
        <v>-94.88</v>
      </c>
      <c r="CQ19" s="19" t="n">
        <v>-93</v>
      </c>
      <c r="CR19" s="19" t="n">
        <v>-81</v>
      </c>
      <c r="CS19" s="19" t="n">
        <v>-13.5</v>
      </c>
      <c r="CT19" s="19" t="n">
        <v>-13</v>
      </c>
      <c r="CU19" s="19" t="n">
        <v>-11.62</v>
      </c>
      <c r="CV19" s="19" t="n">
        <v>-10.5</v>
      </c>
      <c r="CW19" s="19" t="n">
        <v>-8.5</v>
      </c>
      <c r="CX19" s="16" t="n">
        <v>121.5249521</v>
      </c>
      <c r="CY19" s="16" t="n">
        <v>25.0180106</v>
      </c>
      <c r="CZ19" s="18" t="inlineStr">
        <is>
          <t>其他答案</t>
        </is>
      </c>
      <c r="DA19" s="18" t="inlineStr">
        <is>
          <t>室內訊號不好</t>
        </is>
      </c>
      <c r="DC19" s="0">
        <f>IF(CP19&lt;-10,CP19,IF(ISERROR(AVERAGE(CN19:CR19)),"",AVERAGE(CN19:CR19)))</f>
        <v/>
      </c>
      <c r="DD19" s="36">
        <f>IF(AC19&lt;&gt;"",AC19/100,"")</f>
        <v/>
      </c>
      <c r="DE19" s="36">
        <f>IF(AW19&lt;&gt;"",AW19/100,"")</f>
        <v/>
      </c>
      <c r="DF19" s="36">
        <f>IF(BQ19&lt;&gt;"",BQ19/100,"")</f>
        <v/>
      </c>
      <c r="DG19" s="0">
        <f>MAX(DD19,DE19,DF19)</f>
        <v/>
      </c>
      <c r="DH19" s="0">
        <f>IF(DG19=DD19,W19,IF(DG19=DE19,X19,IF(DG19=DF19,Y19,"")))</f>
        <v/>
      </c>
      <c r="DI19" s="0">
        <f>VLOOKUP(G19,#REF!,2,0)</f>
        <v/>
      </c>
      <c r="DJ19" s="0">
        <f>IF(DC19&gt;-10,"",IF(ISERROR(DC19),"",CONCATENATE(INT(DC19/5)*5+5,"~",INT(DC19/5)*5)))</f>
        <v/>
      </c>
      <c r="DL19" s="0">
        <f>IF(AND(OR(N19="5G",N19="I5G"),O19="5GNSA"),"5G True User",IF(OR(N19="2G",N19="3G",N19="4G",N19="I4G"),"4G",IF(AND(OR(N19="5G",N19="I5G"),O19&lt;&gt;"5GNSA"),"5G非TU","")))</f>
        <v/>
      </c>
      <c r="DM19" s="0">
        <f>COUNTIFS(AD19:AF19,"&gt;-105",AD19:AF19,"&lt;0")+COUNTIFS(AX19:AZ19,"&gt;-105",AX19:AZ19,"&lt;0")+COUNTIFS(BR19:BT19,"&gt;-105",BR19:BT19,"&lt;0")</f>
        <v/>
      </c>
      <c r="DN19" s="0">
        <f>ROUND(MAX(DD19,DE19,DF19)*100/5,0)*0.05</f>
        <v/>
      </c>
      <c r="DO19" s="0">
        <f>IF(DC19&gt;-10,"",ROUND(DC19/5,0)*5)</f>
        <v/>
      </c>
      <c r="DP19" s="0">
        <f>IF(R2="作業","障礙",IF(R19="障礙","障礙",IF(R19="抗爭","抗爭",IF(R19="40055重大障礙","40055重大障礙",IF(R19="非TWM問題的障礙","非TWM問題的障礙",IF(U19=35806,"非TWM問題的障礙",IF( OR(AND(AJ19&lt;&gt;"",AJ19&gt;0,AJ19&lt;0.7),       AND(AK19&lt;&gt;"",AK19&gt;0,AK19&lt;0.7),       AND(AL19&lt;&gt;"",AL19&gt;0,AL19&lt;0.7),       AND(AP19&lt;&gt;"",AP19&gt;0,AP19&lt;0.7),       AND(AQ19&lt;&gt;"",AQ19&gt;0,AQ19&lt;0.7),       AND(AR19&lt;&gt;"",AR19&gt;0,AR19&lt;0.7),       AND(AS19&lt;&gt;"",AS19&gt;0,AS19&lt;0.7),       AND(AT19&lt;&gt;"",AT19&gt;0,AT19&lt;0.7),       AND(AU19&lt;&gt;"",AU19&gt;0,AU19&lt;0.7)),"障礙",IF( OR(AND(BD19&lt;&gt;"",BD19&gt;0,BD19&lt;0.7),       AND(BE19&lt;&gt;"",BE19&gt;0,BE19&lt;0.7),       AND(BF19&lt;&gt;"",BF19&gt;0,BF19&lt;0.7),       AND(BJ19&lt;&gt;"",BJ19&gt;0,BJ19&lt;0.7),       AND(BK19&lt;&gt;"",BK19&gt;0,BK19&lt;0.7),       AND(BL19&lt;&gt;"",BL19&gt;0,BL19&lt;0.7),       AND(BM19&lt;&gt;"",BM19&gt;0,BM19&lt;0.7),       AND(BN19&lt;&gt;"",BN19&gt;0,BN19&lt;0.7),       AND(BO19&lt;&gt;"",BO19&gt;0,BO19&lt;0.7)),"障礙",IF( OR(AND(BX19&lt;&gt;"",BX19&gt;0,BX19&lt;0.7),       AND(BY19&lt;&gt;"",BY19&gt;0,BY19&lt;0.7),       AND(BZ19&lt;&gt;"",BZ19&gt;0,BZ19&lt;0.7),       AND(CD19&lt;&gt;"",CD19&gt;0,CD19&lt;0.7),       AND(CE19&lt;&gt;"",CE19&gt;0,CE19&lt;0.7),       AND(CF19&lt;&gt;"",CF19&gt;0,CF19&lt;0.7),       AND(CG19&lt;&gt;"",CG19&gt;0,CG19&lt;0.7),       AND(CH19&lt;&gt;"",CH19&gt;0,CH19&lt;0.7),       AND(CI19&lt;&gt;"",CI19&gt;0,CI19&lt;0.7)),"障礙",IF(OR(CJ19="住抗",CJ19="暫時移除設備"),"抗爭",IF(CJ19&lt;&gt;"","障礙",IF(DM19&gt;2,"干擾",IF(Q19=6,"CC6",IF( OR(AND(DD19&lt;&gt;"",DD19&gt;0.8),AND(DE19&lt;&gt;"",DE19&gt;0.8),AND(DF19&lt;&gt;"",DF19&gt;0.8)),"PRB&gt;80",IF(AND(DC19&gt;-106,DC19&lt;-30),"RSRP優於-106",IF(DC19&lt;=-106,"RSRP劣於-106",""))))))))))))))))</f>
        <v/>
      </c>
      <c r="DQ19" s="0">
        <f>IF(ISERROR(SEARCH("&gt;&gt;檢查",AA19)),"",MID(AA19,SEARCH("PM分析:",AA19)+5,SEARCH("&gt;&gt;檢查",AA19)-SEARCH("PM分析:",AA19)-5))</f>
        <v/>
      </c>
      <c r="DR19" s="0">
        <f>IF(T19="因客訴地點人多，導致收訊擁擠","基站擁擠",IF(T19="因應特別活動調整相關參數導致","TTC",IF(OR(T19="基站障礙問題查測中",T19="基站問題待料中",T19="基站障礙問題已修復",T19="施工作業已恢復",T19="基站抗爭暫時關閉",T19="基站抗爭持續關閉中",T19="基站抗爭已復站",T19="基地台抗爭拆站",T19="基地台群體抗爭",T19="基站隱藏性障礙問題已修復"),"基站障礙",IF(OR(R19="作業",R19="障礙",R19="抗爭"),"基站障礙",IF(OR(T19="外在不明干擾影響，查測中",T19="干擾問題已排除",T19="外在不明干擾(大規模)影響",T19="干擾(大規模)問題已排除"),"干擾",IF(R19="干擾","干擾",""))))))</f>
        <v/>
      </c>
    </row>
    <row r="20">
      <c r="A20" s="3" t="inlineStr">
        <is>
          <t>2022-12-01-0003</t>
        </is>
      </c>
      <c r="B20" s="34" t="n">
        <v>65848137</v>
      </c>
      <c r="C20" s="35" t="n">
        <v>44896.02694444444</v>
      </c>
      <c r="D20" s="3" t="inlineStr">
        <is>
          <t>00</t>
        </is>
      </c>
      <c r="E20" s="3" t="inlineStr">
        <is>
          <t>202212</t>
        </is>
      </c>
      <c r="F20" s="3" t="inlineStr">
        <is>
          <t>2022/12/01~2022/12/07</t>
        </is>
      </c>
      <c r="G20" s="6" t="n">
        <v>44896</v>
      </c>
      <c r="H20" s="3" t="inlineStr">
        <is>
          <t>北一</t>
        </is>
      </c>
      <c r="I20" s="3" t="inlineStr">
        <is>
          <t>台北市</t>
        </is>
      </c>
      <c r="J20" s="3" t="inlineStr">
        <is>
          <t>台北市內湖區</t>
        </is>
      </c>
      <c r="K20" s="3" t="inlineStr">
        <is>
          <t>CSS</t>
        </is>
      </c>
      <c r="L20" s="3" t="inlineStr">
        <is>
          <t>語音相關問題</t>
        </is>
      </c>
      <c r="M20" s="3" t="inlineStr">
        <is>
          <t>4G</t>
        </is>
      </c>
      <c r="N20" s="3" t="inlineStr">
        <is>
          <t>4G</t>
        </is>
      </c>
      <c r="O20" s="3" t="inlineStr">
        <is>
          <t>4G</t>
        </is>
      </c>
      <c r="P20" s="3" t="inlineStr">
        <is>
          <t>4G語音收訊客訴</t>
        </is>
      </c>
      <c r="Q20" s="7" t="n">
        <v>5</v>
      </c>
      <c r="R20" s="3" t="inlineStr">
        <is>
          <t>抗爭</t>
        </is>
      </c>
      <c r="S20" s="3" t="inlineStr">
        <is>
          <t>(J)基站問題</t>
        </is>
      </c>
      <c r="T20" s="3" t="inlineStr">
        <is>
          <t>基站抗爭已復站</t>
        </is>
      </c>
      <c r="U20" s="8" t="n"/>
      <c r="V20" s="3" t="n"/>
      <c r="W20" s="3" t="inlineStr">
        <is>
          <t>1141J000</t>
        </is>
      </c>
      <c r="X20" s="3" t="inlineStr">
        <is>
          <t>114N7000</t>
        </is>
      </c>
      <c r="Y20" s="3" t="inlineStr">
        <is>
          <t>114HD000</t>
        </is>
      </c>
      <c r="Z20" s="3" t="inlineStr">
        <is>
          <t>已改善</t>
        </is>
      </c>
      <c r="AA20" s="8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20" s="9" t="n"/>
      <c r="AC20" s="7" t="n">
        <v>24.98</v>
      </c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  <c r="AS20" s="7" t="n"/>
      <c r="AT20" s="7" t="n"/>
      <c r="AU20" s="7" t="n"/>
      <c r="AV20" s="9" t="n"/>
      <c r="AW20" s="7" t="n">
        <v>15.66</v>
      </c>
      <c r="AX20" s="7" t="n"/>
      <c r="AY20" s="7" t="n"/>
      <c r="AZ20" s="7" t="n"/>
      <c r="BA20" s="7" t="n"/>
      <c r="BB20" s="7" t="n"/>
      <c r="BC20" s="7" t="n"/>
      <c r="BD20" s="7" t="n"/>
      <c r="BE20" s="7" t="n"/>
      <c r="BF20" s="7" t="n"/>
      <c r="BG20" s="7" t="n"/>
      <c r="BH20" s="7" t="n"/>
      <c r="BI20" s="7" t="n"/>
      <c r="BJ20" s="7" t="n"/>
      <c r="BK20" s="7" t="n"/>
      <c r="BL20" s="7" t="n"/>
      <c r="BM20" s="7" t="n"/>
      <c r="BN20" s="7" t="n"/>
      <c r="BO20" s="7" t="n"/>
      <c r="BP20" s="9" t="n"/>
      <c r="BQ20" s="7" t="n">
        <v>22.97</v>
      </c>
      <c r="BR20" s="7" t="n"/>
      <c r="BS20" s="7" t="n"/>
      <c r="BT20" s="7" t="n"/>
      <c r="BU20" s="7" t="n"/>
      <c r="BV20" s="7" t="n"/>
      <c r="BW20" s="7" t="n"/>
      <c r="BX20" s="7" t="n"/>
      <c r="BY20" s="7" t="n"/>
      <c r="BZ20" s="7" t="n"/>
      <c r="CA20" s="7" t="n"/>
      <c r="CB20" s="7" t="n"/>
      <c r="CC20" s="7" t="n"/>
      <c r="CD20" s="7" t="n"/>
      <c r="CE20" s="7" t="n"/>
      <c r="CF20" s="7" t="n"/>
      <c r="CG20" s="7" t="n"/>
      <c r="CH20" s="7" t="n"/>
      <c r="CI20" s="7" t="n"/>
      <c r="CJ20" s="3" t="n"/>
      <c r="CK20" s="3" t="inlineStr">
        <is>
          <t>Android</t>
        </is>
      </c>
      <c r="CL20" s="3" t="inlineStr">
        <is>
          <t>凱擘</t>
        </is>
      </c>
      <c r="CM20" s="10" t="inlineStr">
        <is>
          <t>官網WEB拋轉</t>
        </is>
      </c>
      <c r="CN20" s="11" t="n">
        <v>-123</v>
      </c>
      <c r="CO20" s="11" t="n">
        <v>-117</v>
      </c>
      <c r="CP20" s="11" t="n">
        <v>-114.28</v>
      </c>
      <c r="CQ20" s="11" t="n">
        <v>-112</v>
      </c>
      <c r="CR20" s="11" t="n">
        <v>-91</v>
      </c>
      <c r="CS20" s="11" t="n">
        <v>-19</v>
      </c>
      <c r="CT20" s="11" t="n">
        <v>-13</v>
      </c>
      <c r="CU20" s="11" t="n">
        <v>-11.13</v>
      </c>
      <c r="CV20" s="11" t="n">
        <v>-9</v>
      </c>
      <c r="CW20" s="11" t="n">
        <v>-7.5</v>
      </c>
      <c r="CX20" s="7" t="n">
        <v>121.59937</v>
      </c>
      <c r="CY20" s="7" t="n">
        <v>25.083513</v>
      </c>
      <c r="CZ20" s="10" t="inlineStr">
        <is>
          <t>其他答案</t>
        </is>
      </c>
      <c r="DA20" s="10" t="inlineStr">
        <is>
          <t>抗爭</t>
        </is>
      </c>
      <c r="DC20" s="0">
        <f>IF(CP20&lt;-10,CP20,IF(ISERROR(AVERAGE(CN20:CR20)),"",AVERAGE(CN20:CR20)))</f>
        <v/>
      </c>
      <c r="DD20" s="36">
        <f>IF(AC20&lt;&gt;"",AC20/100,"")</f>
        <v/>
      </c>
      <c r="DE20" s="36">
        <f>IF(AW20&lt;&gt;"",AW20/100,"")</f>
        <v/>
      </c>
      <c r="DF20" s="36">
        <f>IF(BQ20&lt;&gt;"",BQ20/100,"")</f>
        <v/>
      </c>
      <c r="DG20" s="0">
        <f>MAX(DD20,DE20,DF20)</f>
        <v/>
      </c>
      <c r="DH20" s="0">
        <f>IF(DG20=DD20,W20,IF(DG20=DE20,X20,IF(DG20=DF20,Y20,"")))</f>
        <v/>
      </c>
      <c r="DI20" s="0">
        <f>VLOOKUP(G20,#REF!,2,0)</f>
        <v/>
      </c>
      <c r="DJ20" s="0">
        <f>IF(DC20&gt;-10,"",IF(ISERROR(DC20),"",CONCATENATE(INT(DC20/5)*5+5,"~",INT(DC20/5)*5)))</f>
        <v/>
      </c>
      <c r="DL20" s="0">
        <f>IF(AND(OR(N20="5G",N20="I5G"),O20="5GNSA"),"5G True User",IF(OR(N20="2G",N20="3G",N20="4G",N20="I4G"),"4G",IF(AND(OR(N20="5G",N20="I5G"),O20&lt;&gt;"5GNSA"),"5G非TU","")))</f>
        <v/>
      </c>
      <c r="DM20" s="0">
        <f>COUNTIFS(AD20:AF20,"&gt;-105",AD20:AF20,"&lt;0")+COUNTIFS(AX20:AZ20,"&gt;-105",AX20:AZ20,"&lt;0")+COUNTIFS(BR20:BT20,"&gt;-105",BR20:BT20,"&lt;0")</f>
        <v/>
      </c>
      <c r="DN20" s="0">
        <f>ROUND(MAX(DD20,DE20,DF20)*100/5,0)*0.05</f>
        <v/>
      </c>
      <c r="DO20" s="0">
        <f>IF(DC20&gt;-10,"",ROUND(DC20/5,0)*5)</f>
        <v/>
      </c>
      <c r="DP20" s="0">
        <f>IF(R2="作業","障礙",IF(R20="障礙","障礙",IF(R20="抗爭","抗爭",IF(R20="40055重大障礙","40055重大障礙",IF(R20="非TWM問題的障礙","非TWM問題的障礙",IF(U20=35806,"非TWM問題的障礙",IF( OR(AND(AJ20&lt;&gt;"",AJ20&gt;0,AJ20&lt;0.7),       AND(AK20&lt;&gt;"",AK20&gt;0,AK20&lt;0.7),       AND(AL20&lt;&gt;"",AL20&gt;0,AL20&lt;0.7),       AND(AP20&lt;&gt;"",AP20&gt;0,AP20&lt;0.7),       AND(AQ20&lt;&gt;"",AQ20&gt;0,AQ20&lt;0.7),       AND(AR20&lt;&gt;"",AR20&gt;0,AR20&lt;0.7),       AND(AS20&lt;&gt;"",AS20&gt;0,AS20&lt;0.7),       AND(AT20&lt;&gt;"",AT20&gt;0,AT20&lt;0.7),       AND(AU20&lt;&gt;"",AU20&gt;0,AU20&lt;0.7)),"障礙",IF( OR(AND(BD20&lt;&gt;"",BD20&gt;0,BD20&lt;0.7),       AND(BE20&lt;&gt;"",BE20&gt;0,BE20&lt;0.7),       AND(BF20&lt;&gt;"",BF20&gt;0,BF20&lt;0.7),       AND(BJ20&lt;&gt;"",BJ20&gt;0,BJ20&lt;0.7),       AND(BK20&lt;&gt;"",BK20&gt;0,BK20&lt;0.7),       AND(BL20&lt;&gt;"",BL20&gt;0,BL20&lt;0.7),       AND(BM20&lt;&gt;"",BM20&gt;0,BM20&lt;0.7),       AND(BN20&lt;&gt;"",BN20&gt;0,BN20&lt;0.7),       AND(BO20&lt;&gt;"",BO20&gt;0,BO20&lt;0.7)),"障礙",IF( OR(AND(BX20&lt;&gt;"",BX20&gt;0,BX20&lt;0.7),       AND(BY20&lt;&gt;"",BY20&gt;0,BY20&lt;0.7),       AND(BZ20&lt;&gt;"",BZ20&gt;0,BZ20&lt;0.7),       AND(CD20&lt;&gt;"",CD20&gt;0,CD20&lt;0.7),       AND(CE20&lt;&gt;"",CE20&gt;0,CE20&lt;0.7),       AND(CF20&lt;&gt;"",CF20&gt;0,CF20&lt;0.7),       AND(CG20&lt;&gt;"",CG20&gt;0,CG20&lt;0.7),       AND(CH20&lt;&gt;"",CH20&gt;0,CH20&lt;0.7),       AND(CI20&lt;&gt;"",CI20&gt;0,CI20&lt;0.7)),"障礙",IF(OR(CJ20="住抗",CJ20="暫時移除設備"),"抗爭",IF(CJ20&lt;&gt;"","障礙",IF(DM20&gt;2,"干擾",IF(Q20=6,"CC6",IF( OR(AND(DD20&lt;&gt;"",DD20&gt;0.8),AND(DE20&lt;&gt;"",DE20&gt;0.8),AND(DF20&lt;&gt;"",DF20&gt;0.8)),"PRB&gt;80",IF(AND(DC20&gt;-106,DC20&lt;-30),"RSRP優於-106",IF(DC20&lt;=-106,"RSRP劣於-106",""))))))))))))))))</f>
        <v/>
      </c>
      <c r="DQ20" s="0">
        <f>IF(ISERROR(SEARCH("&gt;&gt;檢查",AA20)),"",MID(AA20,SEARCH("PM分析:",AA20)+5,SEARCH("&gt;&gt;檢查",AA20)-SEARCH("PM分析:",AA20)-5))</f>
        <v/>
      </c>
      <c r="DR20" s="0">
        <f>IF(T20="因客訴地點人多，導致收訊擁擠","基站擁擠",IF(T20="因應特別活動調整相關參數導致","TTC",IF(OR(T20="基站障礙問題查測中",T20="基站問題待料中",T20="基站障礙問題已修復",T20="施工作業已恢復",T20="基站抗爭暫時關閉",T20="基站抗爭持續關閉中",T20="基站抗爭已復站",T20="基地台抗爭拆站",T20="基地台群體抗爭",T20="基站隱藏性障礙問題已修復"),"基站障礙",IF(OR(R20="作業",R20="障礙",R20="抗爭"),"基站障礙",IF(OR(T20="外在不明干擾影響，查測中",T20="干擾問題已排除",T20="外在不明干擾(大規模)影響",T20="干擾(大規模)問題已排除"),"干擾",IF(R20="干擾","干擾",""))))))</f>
        <v/>
      </c>
    </row>
    <row r="21">
      <c r="A21" s="12" t="inlineStr">
        <is>
          <t>2022-12-01-0005</t>
        </is>
      </c>
      <c r="B21" s="37" t="n">
        <v>58001038</v>
      </c>
      <c r="C21" s="38" t="n">
        <v>44896.13762731481</v>
      </c>
      <c r="D21" s="12" t="inlineStr">
        <is>
          <t>03</t>
        </is>
      </c>
      <c r="E21" s="12" t="inlineStr">
        <is>
          <t>202212</t>
        </is>
      </c>
      <c r="F21" s="12" t="inlineStr">
        <is>
          <t>2022/12/01~2022/12/07</t>
        </is>
      </c>
      <c r="G21" s="15" t="n">
        <v>44896</v>
      </c>
      <c r="H21" s="12" t="inlineStr">
        <is>
          <t>中區</t>
        </is>
      </c>
      <c r="I21" s="12" t="inlineStr">
        <is>
          <t>南投縣</t>
        </is>
      </c>
      <c r="J21" s="12" t="inlineStr">
        <is>
          <t>南投縣草屯鎮</t>
        </is>
      </c>
      <c r="K21" s="12" t="inlineStr">
        <is>
          <t>OM/TAC</t>
        </is>
      </c>
      <c r="L21" s="12" t="inlineStr">
        <is>
          <t>上網相關問題</t>
        </is>
      </c>
      <c r="M21" s="12" t="inlineStr">
        <is>
          <t>4G</t>
        </is>
      </c>
      <c r="N21" s="12" t="inlineStr">
        <is>
          <t>4G</t>
        </is>
      </c>
      <c r="O21" s="12" t="inlineStr">
        <is>
          <t>5GNSA</t>
        </is>
      </c>
      <c r="P21" s="12" t="inlineStr">
        <is>
          <t>4G上網收訊客訴</t>
        </is>
      </c>
      <c r="Q21" s="16" t="n">
        <v>11</v>
      </c>
      <c r="R21" s="12" t="n"/>
      <c r="S21" s="12" t="inlineStr">
        <is>
          <t>(U)環境因素</t>
        </is>
      </c>
      <c r="T21" s="12" t="inlineStr">
        <is>
          <t>戶外收訊正常，因週遭環境或建物影響，形成室內deepindoor收訊死角</t>
        </is>
      </c>
      <c r="U21" s="17" t="n"/>
      <c r="V21" s="12" t="n"/>
      <c r="W21" s="12" t="inlineStr">
        <is>
          <t>542B8000</t>
        </is>
      </c>
      <c r="X21" s="12" t="inlineStr">
        <is>
          <t>542B5000</t>
        </is>
      </c>
      <c r="Y21" s="12" t="inlineStr">
        <is>
          <t>54264000</t>
        </is>
      </c>
      <c r="Z21" s="12" t="inlineStr">
        <is>
          <t>暫無改善</t>
        </is>
      </c>
      <c r="AA21" s="17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21" s="9" t="inlineStr">
        <is>
          <t>542B8000</t>
        </is>
      </c>
      <c r="AC21" s="16" t="n">
        <v>48.4</v>
      </c>
      <c r="AD21" s="16" t="n">
        <v>-113.57</v>
      </c>
      <c r="AE21" s="16" t="n">
        <v>-113.24</v>
      </c>
      <c r="AF21" s="16" t="n">
        <v>-112.45</v>
      </c>
      <c r="AG21" s="16" t="n">
        <v>21.89</v>
      </c>
      <c r="AH21" s="16" t="n">
        <v>20.61</v>
      </c>
      <c r="AI21" s="16" t="n">
        <v>29.48</v>
      </c>
      <c r="AJ21" s="16" t="n">
        <v>0.67</v>
      </c>
      <c r="AK21" s="16" t="n">
        <v>0.73</v>
      </c>
      <c r="AL21" s="16" t="n">
        <v>0.74</v>
      </c>
      <c r="AM21" s="16" t="n">
        <v>14.02</v>
      </c>
      <c r="AN21" s="16" t="n">
        <v>15.11</v>
      </c>
      <c r="AO21" s="16" t="n">
        <v>16.79</v>
      </c>
      <c r="AP21" s="16" t="n">
        <v>1</v>
      </c>
      <c r="AQ21" s="16" t="n">
        <v>1</v>
      </c>
      <c r="AR21" s="16" t="n">
        <v>1</v>
      </c>
      <c r="AS21" s="16" t="n">
        <v>1</v>
      </c>
      <c r="AT21" s="16" t="n">
        <v>1</v>
      </c>
      <c r="AU21" s="16" t="n">
        <v>1</v>
      </c>
      <c r="AV21" s="9" t="inlineStr">
        <is>
          <t>542B5000</t>
        </is>
      </c>
      <c r="AW21" s="16" t="n">
        <v>46.88</v>
      </c>
      <c r="AX21" s="16" t="n">
        <v>-116.18</v>
      </c>
      <c r="AY21" s="16" t="n">
        <v>-116.22</v>
      </c>
      <c r="AZ21" s="16" t="n">
        <v>-114.96</v>
      </c>
      <c r="BA21" s="16" t="n">
        <v>22.44</v>
      </c>
      <c r="BB21" s="16" t="n">
        <v>14.48</v>
      </c>
      <c r="BC21" s="16" t="n">
        <v>20.76</v>
      </c>
      <c r="BD21" s="16" t="n">
        <v>0.67</v>
      </c>
      <c r="BE21" s="16" t="n">
        <v>0.67</v>
      </c>
      <c r="BF21" s="16" t="n">
        <v>0.6899999999999999</v>
      </c>
      <c r="BG21" s="16" t="n">
        <v>11.31</v>
      </c>
      <c r="BH21" s="16" t="n">
        <v>12.62</v>
      </c>
      <c r="BI21" s="16" t="n">
        <v>14.04</v>
      </c>
      <c r="BJ21" s="16" t="n">
        <v>1</v>
      </c>
      <c r="BK21" s="16" t="n">
        <v>1</v>
      </c>
      <c r="BL21" s="16" t="n">
        <v>1</v>
      </c>
      <c r="BM21" s="16" t="n">
        <v>1</v>
      </c>
      <c r="BN21" s="16" t="n">
        <v>1</v>
      </c>
      <c r="BO21" s="16" t="n">
        <v>1</v>
      </c>
      <c r="BP21" s="9" t="inlineStr">
        <is>
          <t>54264000</t>
        </is>
      </c>
      <c r="BQ21" s="16" t="n">
        <v>59.96</v>
      </c>
      <c r="BR21" s="16" t="n">
        <v>-115.61</v>
      </c>
      <c r="BS21" s="16" t="n">
        <v>-115.43</v>
      </c>
      <c r="BT21" s="16" t="n">
        <v>-114.98</v>
      </c>
      <c r="BU21" s="16" t="n">
        <v>25.24</v>
      </c>
      <c r="BV21" s="16" t="n">
        <v>16.26</v>
      </c>
      <c r="BW21" s="16" t="n">
        <v>20.75</v>
      </c>
      <c r="BX21" s="16" t="n">
        <v>0.67</v>
      </c>
      <c r="BY21" s="16" t="n">
        <v>0.67</v>
      </c>
      <c r="BZ21" s="16" t="n">
        <v>0.8100000000000001</v>
      </c>
      <c r="CA21" s="16" t="n">
        <v>16.12</v>
      </c>
      <c r="CB21" s="16" t="n">
        <v>16.08</v>
      </c>
      <c r="CC21" s="16" t="n">
        <v>15.56</v>
      </c>
      <c r="CD21" s="16" t="n">
        <v>1</v>
      </c>
      <c r="CE21" s="16" t="n">
        <v>1</v>
      </c>
      <c r="CF21" s="16" t="n">
        <v>1</v>
      </c>
      <c r="CG21" s="16" t="n">
        <v>1</v>
      </c>
      <c r="CH21" s="16" t="n">
        <v>1</v>
      </c>
      <c r="CI21" s="16" t="n">
        <v>1</v>
      </c>
      <c r="CJ21" s="12" t="n"/>
      <c r="CK21" s="12" t="inlineStr">
        <is>
          <t>Android</t>
        </is>
      </c>
      <c r="CL21" s="12" t="n"/>
      <c r="CM21" s="18" t="inlineStr">
        <is>
          <t>188客戶來電</t>
        </is>
      </c>
      <c r="CN21" s="19" t="n">
        <v>-122</v>
      </c>
      <c r="CO21" s="19" t="n">
        <v>-108.5</v>
      </c>
      <c r="CP21" s="19" t="n">
        <v>-102.08</v>
      </c>
      <c r="CQ21" s="19" t="n">
        <v>-96</v>
      </c>
      <c r="CR21" s="19" t="n">
        <v>-90</v>
      </c>
      <c r="CS21" s="19" t="n">
        <v>-16</v>
      </c>
      <c r="CT21" s="19" t="n">
        <v>-14</v>
      </c>
      <c r="CU21" s="19" t="n">
        <v>-12.59</v>
      </c>
      <c r="CV21" s="19" t="n">
        <v>-11.5</v>
      </c>
      <c r="CW21" s="19" t="n">
        <v>-7.5</v>
      </c>
      <c r="CX21" s="16" t="n">
        <v>120.684168</v>
      </c>
      <c r="CY21" s="16" t="n">
        <v>23.9676914</v>
      </c>
      <c r="CZ21" s="18" t="inlineStr">
        <is>
          <t>基站障礙</t>
        </is>
      </c>
      <c r="DA21" s="18" t="inlineStr">
        <is>
          <t>室內訊號不好</t>
        </is>
      </c>
      <c r="DC21" s="0">
        <f>IF(CP21&lt;-10,CP21,IF(ISERROR(AVERAGE(CN21:CR21)),"",AVERAGE(CN21:CR21)))</f>
        <v/>
      </c>
      <c r="DD21" s="36">
        <f>IF(AC21&lt;&gt;"",AC21/100,"")</f>
        <v/>
      </c>
      <c r="DE21" s="36">
        <f>IF(AW21&lt;&gt;"",AW21/100,"")</f>
        <v/>
      </c>
      <c r="DF21" s="36">
        <f>IF(BQ21&lt;&gt;"",BQ21/100,"")</f>
        <v/>
      </c>
      <c r="DG21" s="0">
        <f>MAX(DD21,DE21,DF21)</f>
        <v/>
      </c>
      <c r="DH21" s="0">
        <f>IF(DG21=DD21,W21,IF(DG21=DE21,X21,IF(DG21=DF21,Y21,"")))</f>
        <v/>
      </c>
      <c r="DI21" s="0">
        <f>VLOOKUP(G21,#REF!,2,0)</f>
        <v/>
      </c>
      <c r="DJ21" s="0">
        <f>IF(DC21&gt;-10,"",IF(ISERROR(DC21),"",CONCATENATE(INT(DC21/5)*5+5,"~",INT(DC21/5)*5)))</f>
        <v/>
      </c>
      <c r="DL21" s="0">
        <f>IF(AND(OR(N21="5G",N21="I5G"),O21="5GNSA"),"5G True User",IF(OR(N21="2G",N21="3G",N21="4G",N21="I4G"),"4G",IF(AND(OR(N21="5G",N21="I5G"),O21&lt;&gt;"5GNSA"),"5G非TU","")))</f>
        <v/>
      </c>
      <c r="DM21" s="0">
        <f>COUNTIFS(AD21:AF21,"&gt;-105",AD21:AF21,"&lt;0")+COUNTIFS(AX21:AZ21,"&gt;-105",AX21:AZ21,"&lt;0")+COUNTIFS(BR21:BT21,"&gt;-105",BR21:BT21,"&lt;0")</f>
        <v/>
      </c>
      <c r="DN21" s="0">
        <f>ROUND(MAX(DD21,DE21,DF21)*100/5,0)*0.05</f>
        <v/>
      </c>
      <c r="DO21" s="0">
        <f>IF(DC21&gt;-10,"",ROUND(DC21/5,0)*5)</f>
        <v/>
      </c>
      <c r="DP21" s="0">
        <f>IF(R2="作業","障礙",IF(R21="障礙","障礙",IF(R21="抗爭","抗爭",IF(R21="40055重大障礙","40055重大障礙",IF(R21="非TWM問題的障礙","非TWM問題的障礙",IF(U21=35806,"非TWM問題的障礙",IF( OR(AND(AJ21&lt;&gt;"",AJ21&gt;0,AJ21&lt;0.7),       AND(AK21&lt;&gt;"",AK21&gt;0,AK21&lt;0.7),       AND(AL21&lt;&gt;"",AL21&gt;0,AL21&lt;0.7),       AND(AP21&lt;&gt;"",AP21&gt;0,AP21&lt;0.7),       AND(AQ21&lt;&gt;"",AQ21&gt;0,AQ21&lt;0.7),       AND(AR21&lt;&gt;"",AR21&gt;0,AR21&lt;0.7),       AND(AS21&lt;&gt;"",AS21&gt;0,AS21&lt;0.7),       AND(AT21&lt;&gt;"",AT21&gt;0,AT21&lt;0.7),       AND(AU21&lt;&gt;"",AU21&gt;0,AU21&lt;0.7)),"障礙",IF( OR(AND(BD21&lt;&gt;"",BD21&gt;0,BD21&lt;0.7),       AND(BE21&lt;&gt;"",BE21&gt;0,BE21&lt;0.7),       AND(BF21&lt;&gt;"",BF21&gt;0,BF21&lt;0.7),       AND(BJ21&lt;&gt;"",BJ21&gt;0,BJ21&lt;0.7),       AND(BK21&lt;&gt;"",BK21&gt;0,BK21&lt;0.7),       AND(BL21&lt;&gt;"",BL21&gt;0,BL21&lt;0.7),       AND(BM21&lt;&gt;"",BM21&gt;0,BM21&lt;0.7),       AND(BN21&lt;&gt;"",BN21&gt;0,BN21&lt;0.7),       AND(BO21&lt;&gt;"",BO21&gt;0,BO21&lt;0.7)),"障礙",IF( OR(AND(BX21&lt;&gt;"",BX21&gt;0,BX21&lt;0.7),       AND(BY21&lt;&gt;"",BY21&gt;0,BY21&lt;0.7),       AND(BZ21&lt;&gt;"",BZ21&gt;0,BZ21&lt;0.7),       AND(CD21&lt;&gt;"",CD21&gt;0,CD21&lt;0.7),       AND(CE21&lt;&gt;"",CE21&gt;0,CE21&lt;0.7),       AND(CF21&lt;&gt;"",CF21&gt;0,CF21&lt;0.7),       AND(CG21&lt;&gt;"",CG21&gt;0,CG21&lt;0.7),       AND(CH21&lt;&gt;"",CH21&gt;0,CH21&lt;0.7),       AND(CI21&lt;&gt;"",CI21&gt;0,CI21&lt;0.7)),"障礙",IF(OR(CJ21="住抗",CJ21="暫時移除設備"),"抗爭",IF(CJ21&lt;&gt;"","障礙",IF(DM21&gt;2,"干擾",IF(Q21=6,"CC6",IF( OR(AND(DD21&lt;&gt;"",DD21&gt;0.8),AND(DE21&lt;&gt;"",DE21&gt;0.8),AND(DF21&lt;&gt;"",DF21&gt;0.8)),"PRB&gt;80",IF(AND(DC21&gt;-106,DC21&lt;-30),"RSRP優於-106",IF(DC21&lt;=-106,"RSRP劣於-106",""))))))))))))))))</f>
        <v/>
      </c>
      <c r="DQ21" s="0">
        <f>IF(ISERROR(SEARCH("&gt;&gt;檢查",AA21)),"",MID(AA21,SEARCH("PM分析:",AA21)+5,SEARCH("&gt;&gt;檢查",AA21)-SEARCH("PM分析:",AA21)-5))</f>
        <v/>
      </c>
      <c r="DR21" s="0">
        <f>IF(T21="因客訴地點人多，導致收訊擁擠","基站擁擠",IF(T21="因應特別活動調整相關參數導致","TTC",IF(OR(T21="基站障礙問題查測中",T21="基站問題待料中",T21="基站障礙問題已修復",T21="施工作業已恢復",T21="基站抗爭暫時關閉",T21="基站抗爭持續關閉中",T21="基站抗爭已復站",T21="基地台抗爭拆站",T21="基地台群體抗爭",T21="基站隱藏性障礙問題已修復"),"基站障礙",IF(OR(R21="作業",R21="障礙",R21="抗爭"),"基站障礙",IF(OR(T21="外在不明干擾影響，查測中",T21="干擾問題已排除",T21="外在不明干擾(大規模)影響",T21="干擾(大規模)問題已排除"),"干擾",IF(R21="干擾","干擾",""))))))</f>
        <v/>
      </c>
    </row>
    <row r="22">
      <c r="A22" s="3" t="inlineStr">
        <is>
          <t>2022-12-01-0016</t>
        </is>
      </c>
      <c r="B22" s="34" t="n">
        <v>66360350</v>
      </c>
      <c r="C22" s="35" t="n">
        <v>44896.18971064815</v>
      </c>
      <c r="D22" s="3" t="inlineStr">
        <is>
          <t>04</t>
        </is>
      </c>
      <c r="E22" s="3" t="inlineStr">
        <is>
          <t>202212</t>
        </is>
      </c>
      <c r="F22" s="3" t="inlineStr">
        <is>
          <t>2022/12/01~2022/12/07</t>
        </is>
      </c>
      <c r="G22" s="6" t="n">
        <v>44896</v>
      </c>
      <c r="H22" s="3" t="inlineStr">
        <is>
          <t>南區</t>
        </is>
      </c>
      <c r="I22" s="3" t="inlineStr">
        <is>
          <t>高雄市</t>
        </is>
      </c>
      <c r="J22" s="3" t="inlineStr">
        <is>
          <t>高雄市鹽埕區</t>
        </is>
      </c>
      <c r="K22" s="3" t="inlineStr">
        <is>
          <t>OM/TAC</t>
        </is>
      </c>
      <c r="L22" s="3" t="inlineStr">
        <is>
          <t>上網相關問題</t>
        </is>
      </c>
      <c r="M22" s="3" t="inlineStr">
        <is>
          <t>5G</t>
        </is>
      </c>
      <c r="N22" s="3" t="inlineStr">
        <is>
          <t>5G</t>
        </is>
      </c>
      <c r="O22" s="3" t="inlineStr">
        <is>
          <t>5GNSA</t>
        </is>
      </c>
      <c r="P22" s="3" t="inlineStr">
        <is>
          <t>4G上網收訊客訴</t>
        </is>
      </c>
      <c r="Q22" s="7" t="n">
        <v>7</v>
      </c>
      <c r="R22" s="3" t="n"/>
      <c r="S22" s="3" t="inlineStr">
        <is>
          <t>(H)非收訊問題</t>
        </is>
      </c>
      <c r="T22" s="3" t="inlineStr">
        <is>
          <t>現場實測OK，客戶不接受</t>
        </is>
      </c>
      <c r="U22" s="8" t="n"/>
      <c r="V22" s="3" t="n"/>
      <c r="W22" s="3" t="inlineStr">
        <is>
          <t>80301000</t>
        </is>
      </c>
      <c r="X22" s="3" t="inlineStr">
        <is>
          <t>80311000</t>
        </is>
      </c>
      <c r="Y22" s="3" t="inlineStr">
        <is>
          <t>80304000</t>
        </is>
      </c>
      <c r="Z22" s="3" t="inlineStr">
        <is>
          <t>網路正常</t>
        </is>
      </c>
      <c r="AA22" s="8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22" s="9" t="inlineStr">
        <is>
          <t>80301000</t>
        </is>
      </c>
      <c r="AC22" s="7" t="n">
        <v>74.20999999999999</v>
      </c>
      <c r="AD22" s="7" t="n">
        <v>-112.52</v>
      </c>
      <c r="AE22" s="7" t="n">
        <v>-112.23</v>
      </c>
      <c r="AF22" s="7" t="n">
        <v>-112.01</v>
      </c>
      <c r="AG22" s="7" t="n">
        <v>17.08</v>
      </c>
      <c r="AH22" s="7" t="n">
        <v>24.08</v>
      </c>
      <c r="AI22" s="7" t="n">
        <v>32.93</v>
      </c>
      <c r="AJ22" s="7" t="n">
        <v>0.63</v>
      </c>
      <c r="AK22" s="7" t="n">
        <v>0.68</v>
      </c>
      <c r="AL22" s="7" t="n">
        <v>0.8100000000000001</v>
      </c>
      <c r="AM22" s="7" t="n">
        <v>19.98</v>
      </c>
      <c r="AN22" s="7" t="n">
        <v>28.16</v>
      </c>
      <c r="AO22" s="7" t="n">
        <v>23.2</v>
      </c>
      <c r="AP22" s="7" t="n">
        <v>1</v>
      </c>
      <c r="AQ22" s="7" t="n">
        <v>1</v>
      </c>
      <c r="AR22" s="7" t="n">
        <v>1</v>
      </c>
      <c r="AS22" s="7" t="n">
        <v>1</v>
      </c>
      <c r="AT22" s="7" t="n">
        <v>1</v>
      </c>
      <c r="AU22" s="7" t="n">
        <v>1</v>
      </c>
      <c r="AV22" s="9" t="inlineStr">
        <is>
          <t>80311000</t>
        </is>
      </c>
      <c r="AW22" s="7" t="n">
        <v>54.39</v>
      </c>
      <c r="AX22" s="7" t="n">
        <v>-112.49</v>
      </c>
      <c r="AY22" s="7" t="n">
        <v>-112.14</v>
      </c>
      <c r="AZ22" s="7" t="n">
        <v>-111.85</v>
      </c>
      <c r="BA22" s="7" t="n">
        <v>14</v>
      </c>
      <c r="BB22" s="7" t="n">
        <v>14.88</v>
      </c>
      <c r="BC22" s="7" t="n">
        <v>20.38</v>
      </c>
      <c r="BD22" s="7" t="n">
        <v>0.67</v>
      </c>
      <c r="BE22" s="7" t="n">
        <v>0.67</v>
      </c>
      <c r="BF22" s="7" t="n">
        <v>0.6899999999999999</v>
      </c>
      <c r="BG22" s="7" t="n">
        <v>10.25</v>
      </c>
      <c r="BH22" s="7" t="n">
        <v>10.71</v>
      </c>
      <c r="BI22" s="7" t="n">
        <v>13.61</v>
      </c>
      <c r="BJ22" s="7" t="n">
        <v>1</v>
      </c>
      <c r="BK22" s="7" t="n">
        <v>1</v>
      </c>
      <c r="BL22" s="7" t="n">
        <v>1</v>
      </c>
      <c r="BM22" s="7" t="n">
        <v>1</v>
      </c>
      <c r="BN22" s="7" t="n">
        <v>1</v>
      </c>
      <c r="BO22" s="7" t="n">
        <v>1</v>
      </c>
      <c r="BP22" s="9" t="inlineStr">
        <is>
          <t>80304000</t>
        </is>
      </c>
      <c r="BQ22" s="7" t="n">
        <v>66.53</v>
      </c>
      <c r="BR22" s="7" t="n">
        <v>-112.63</v>
      </c>
      <c r="BS22" s="7" t="n">
        <v>-113.79</v>
      </c>
      <c r="BT22" s="7" t="n">
        <v>-113.08</v>
      </c>
      <c r="BU22" s="7" t="n">
        <v>24.62</v>
      </c>
      <c r="BV22" s="7" t="n">
        <v>28.67</v>
      </c>
      <c r="BW22" s="7" t="n">
        <v>27.92</v>
      </c>
      <c r="BX22" s="7" t="n">
        <v>0.72</v>
      </c>
      <c r="BY22" s="7" t="n">
        <v>0.73</v>
      </c>
      <c r="BZ22" s="7" t="n">
        <v>0.77</v>
      </c>
      <c r="CA22" s="7" t="n">
        <v>22.53</v>
      </c>
      <c r="CB22" s="7" t="n">
        <v>24.29</v>
      </c>
      <c r="CC22" s="7" t="n">
        <v>25.12</v>
      </c>
      <c r="CD22" s="7" t="n">
        <v>1</v>
      </c>
      <c r="CE22" s="7" t="n">
        <v>1</v>
      </c>
      <c r="CF22" s="7" t="n">
        <v>1</v>
      </c>
      <c r="CG22" s="7" t="n">
        <v>1</v>
      </c>
      <c r="CH22" s="7" t="n">
        <v>1</v>
      </c>
      <c r="CI22" s="7" t="n">
        <v>1</v>
      </c>
      <c r="CJ22" s="3" t="n"/>
      <c r="CK22" s="3" t="inlineStr">
        <is>
          <t>Apple OS</t>
        </is>
      </c>
      <c r="CL22" s="3" t="n"/>
      <c r="CM22" s="10" t="inlineStr">
        <is>
          <t>官網WEB拋轉</t>
        </is>
      </c>
      <c r="CN22" s="11" t="n">
        <v>-113</v>
      </c>
      <c r="CO22" s="11" t="n">
        <v>-102.5</v>
      </c>
      <c r="CP22" s="11" t="n">
        <v>-99.17</v>
      </c>
      <c r="CQ22" s="11" t="n">
        <v>-96.2</v>
      </c>
      <c r="CR22" s="11" t="n">
        <v>-71</v>
      </c>
      <c r="CS22" s="11" t="n">
        <v>-20</v>
      </c>
      <c r="CT22" s="11" t="n">
        <v>-16</v>
      </c>
      <c r="CU22" s="11" t="n">
        <v>-14.67</v>
      </c>
      <c r="CV22" s="11" t="n">
        <v>-13.5</v>
      </c>
      <c r="CW22" s="11" t="n">
        <v>-8.5</v>
      </c>
      <c r="CX22" s="7" t="n">
        <v>120.284276</v>
      </c>
      <c r="CY22" s="7" t="n">
        <v>22.629031</v>
      </c>
      <c r="CZ22" s="10" t="inlineStr">
        <is>
          <t>因客訴地點人多，導致收訊擁擠</t>
        </is>
      </c>
      <c r="DA22" s="10" t="inlineStr">
        <is>
          <t>用戶端問題</t>
        </is>
      </c>
      <c r="DC22" s="0">
        <f>IF(CP22&lt;-10,CP22,IF(ISERROR(AVERAGE(CN22:CR22)),"",AVERAGE(CN22:CR22)))</f>
        <v/>
      </c>
      <c r="DD22" s="36">
        <f>IF(AC22&lt;&gt;"",AC22/100,"")</f>
        <v/>
      </c>
      <c r="DE22" s="36">
        <f>IF(AW22&lt;&gt;"",AW22/100,"")</f>
        <v/>
      </c>
      <c r="DF22" s="36">
        <f>IF(BQ22&lt;&gt;"",BQ22/100,"")</f>
        <v/>
      </c>
      <c r="DG22" s="0">
        <f>MAX(DD22,DE22,DF22)</f>
        <v/>
      </c>
      <c r="DH22" s="0">
        <f>IF(DG22=DD22,W22,IF(DG22=DE22,X22,IF(DG22=DF22,Y22,"")))</f>
        <v/>
      </c>
      <c r="DI22" s="0">
        <f>VLOOKUP(G22,#REF!,2,0)</f>
        <v/>
      </c>
      <c r="DJ22" s="0">
        <f>IF(DC22&gt;-10,"",IF(ISERROR(DC22),"",CONCATENATE(INT(DC22/5)*5+5,"~",INT(DC22/5)*5)))</f>
        <v/>
      </c>
      <c r="DL22" s="0">
        <f>IF(AND(OR(N22="5G",N22="I5G"),O22="5GNSA"),"5G True User",IF(OR(N22="2G",N22="3G",N22="4G",N22="I4G"),"4G",IF(AND(OR(N22="5G",N22="I5G"),O22&lt;&gt;"5GNSA"),"5G非TU","")))</f>
        <v/>
      </c>
      <c r="DM22" s="0">
        <f>COUNTIFS(AD22:AF22,"&gt;-105",AD22:AF22,"&lt;0")+COUNTIFS(AX22:AZ22,"&gt;-105",AX22:AZ22,"&lt;0")+COUNTIFS(BR22:BT22,"&gt;-105",BR22:BT22,"&lt;0")</f>
        <v/>
      </c>
      <c r="DN22" s="0">
        <f>ROUND(MAX(DD22,DE22,DF22)*100/5,0)*0.05</f>
        <v/>
      </c>
      <c r="DO22" s="0">
        <f>IF(DC22&gt;-10,"",ROUND(DC22/5,0)*5)</f>
        <v/>
      </c>
      <c r="DP22" s="0">
        <f>IF(R2="作業","障礙",IF(R22="障礙","障礙",IF(R22="抗爭","抗爭",IF(R22="40055重大障礙","40055重大障礙",IF(R22="非TWM問題的障礙","非TWM問題的障礙",IF(U22=35806,"非TWM問題的障礙",IF( OR(AND(AJ22&lt;&gt;"",AJ22&gt;0,AJ22&lt;0.7),       AND(AK22&lt;&gt;"",AK22&gt;0,AK22&lt;0.7),       AND(AL22&lt;&gt;"",AL22&gt;0,AL22&lt;0.7),       AND(AP22&lt;&gt;"",AP22&gt;0,AP22&lt;0.7),       AND(AQ22&lt;&gt;"",AQ22&gt;0,AQ22&lt;0.7),       AND(AR22&lt;&gt;"",AR22&gt;0,AR22&lt;0.7),       AND(AS22&lt;&gt;"",AS22&gt;0,AS22&lt;0.7),       AND(AT22&lt;&gt;"",AT22&gt;0,AT22&lt;0.7),       AND(AU22&lt;&gt;"",AU22&gt;0,AU22&lt;0.7)),"障礙",IF( OR(AND(BD22&lt;&gt;"",BD22&gt;0,BD22&lt;0.7),       AND(BE22&lt;&gt;"",BE22&gt;0,BE22&lt;0.7),       AND(BF22&lt;&gt;"",BF22&gt;0,BF22&lt;0.7),       AND(BJ22&lt;&gt;"",BJ22&gt;0,BJ22&lt;0.7),       AND(BK22&lt;&gt;"",BK22&gt;0,BK22&lt;0.7),       AND(BL22&lt;&gt;"",BL22&gt;0,BL22&lt;0.7),       AND(BM22&lt;&gt;"",BM22&gt;0,BM22&lt;0.7),       AND(BN22&lt;&gt;"",BN22&gt;0,BN22&lt;0.7),       AND(BO22&lt;&gt;"",BO22&gt;0,BO22&lt;0.7)),"障礙",IF( OR(AND(BX22&lt;&gt;"",BX22&gt;0,BX22&lt;0.7),       AND(BY22&lt;&gt;"",BY22&gt;0,BY22&lt;0.7),       AND(BZ22&lt;&gt;"",BZ22&gt;0,BZ22&lt;0.7),       AND(CD22&lt;&gt;"",CD22&gt;0,CD22&lt;0.7),       AND(CE22&lt;&gt;"",CE22&gt;0,CE22&lt;0.7),       AND(CF22&lt;&gt;"",CF22&gt;0,CF22&lt;0.7),       AND(CG22&lt;&gt;"",CG22&gt;0,CG22&lt;0.7),       AND(CH22&lt;&gt;"",CH22&gt;0,CH22&lt;0.7),       AND(CI22&lt;&gt;"",CI22&gt;0,CI22&lt;0.7)),"障礙",IF(OR(CJ22="住抗",CJ22="暫時移除設備"),"抗爭",IF(CJ22&lt;&gt;"","障礙",IF(DM22&gt;2,"干擾",IF(Q22=6,"CC6",IF( OR(AND(DD22&lt;&gt;"",DD22&gt;0.8),AND(DE22&lt;&gt;"",DE22&gt;0.8),AND(DF22&lt;&gt;"",DF22&gt;0.8)),"PRB&gt;80",IF(AND(DC22&gt;-106,DC22&lt;-30),"RSRP優於-106",IF(DC22&lt;=-106,"RSRP劣於-106",""))))))))))))))))</f>
        <v/>
      </c>
      <c r="DQ22" s="0">
        <f>IF(ISERROR(SEARCH("&gt;&gt;檢查",AA22)),"",MID(AA22,SEARCH("PM分析:",AA22)+5,SEARCH("&gt;&gt;檢查",AA22)-SEARCH("PM分析:",AA22)-5))</f>
        <v/>
      </c>
      <c r="DR22" s="0">
        <f>IF(T22="因客訴地點人多，導致收訊擁擠","基站擁擠",IF(T22="因應特別活動調整相關參數導致","TTC",IF(OR(T22="基站障礙問題查測中",T22="基站問題待料中",T22="基站障礙問題已修復",T22="施工作業已恢復",T22="基站抗爭暫時關閉",T22="基站抗爭持續關閉中",T22="基站抗爭已復站",T22="基地台抗爭拆站",T22="基地台群體抗爭",T22="基站隱藏性障礙問題已修復"),"基站障礙",IF(OR(R22="作業",R22="障礙",R22="抗爭"),"基站障礙",IF(OR(T22="外在不明干擾影響，查測中",T22="干擾問題已排除",T22="外在不明干擾(大規模)影響",T22="干擾(大規模)問題已排除"),"干擾",IF(R22="干擾","干擾",""))))))</f>
        <v/>
      </c>
    </row>
    <row r="23">
      <c r="A23" s="12" t="inlineStr">
        <is>
          <t>2022-12-01-0017</t>
        </is>
      </c>
      <c r="B23" s="37" t="n">
        <v>62690932</v>
      </c>
      <c r="C23" s="38" t="n">
        <v>44896.19063657407</v>
      </c>
      <c r="D23" s="12" t="inlineStr">
        <is>
          <t>04</t>
        </is>
      </c>
      <c r="E23" s="12" t="inlineStr">
        <is>
          <t>202212</t>
        </is>
      </c>
      <c r="F23" s="12" t="inlineStr">
        <is>
          <t>2022/12/01~2022/12/07</t>
        </is>
      </c>
      <c r="G23" s="15" t="n">
        <v>44896</v>
      </c>
      <c r="H23" s="12" t="inlineStr">
        <is>
          <t>南區</t>
        </is>
      </c>
      <c r="I23" s="12" t="inlineStr">
        <is>
          <t>高雄市</t>
        </is>
      </c>
      <c r="J23" s="12" t="inlineStr">
        <is>
          <t>高雄市楠梓區</t>
        </is>
      </c>
      <c r="K23" s="12" t="inlineStr">
        <is>
          <t>OM/TAC</t>
        </is>
      </c>
      <c r="L23" s="12" t="inlineStr">
        <is>
          <t>上網相關問題</t>
        </is>
      </c>
      <c r="M23" s="12" t="inlineStr">
        <is>
          <t>5G</t>
        </is>
      </c>
      <c r="N23" s="12" t="inlineStr">
        <is>
          <t>5G</t>
        </is>
      </c>
      <c r="O23" s="12" t="inlineStr">
        <is>
          <t>5GNSA</t>
        </is>
      </c>
      <c r="P23" s="12" t="inlineStr">
        <is>
          <t>4G上網收訊客訴</t>
        </is>
      </c>
      <c r="Q23" s="16" t="n">
        <v>7</v>
      </c>
      <c r="R23" s="12" t="n"/>
      <c r="S23" s="12" t="inlineStr">
        <is>
          <t>(U)環境因素</t>
        </is>
      </c>
      <c r="T23" s="12" t="inlineStr">
        <is>
          <t>戶外收訊正常，因週遭環境或建物影響，形成室內deepindoor收訊死角</t>
        </is>
      </c>
      <c r="U23" s="17" t="n"/>
      <c r="V23" s="12" t="n"/>
      <c r="W23" s="12" t="inlineStr">
        <is>
          <t>811T0000</t>
        </is>
      </c>
      <c r="X23" s="12" t="inlineStr">
        <is>
          <t>81157000</t>
        </is>
      </c>
      <c r="Y23" s="12" t="inlineStr">
        <is>
          <t>811D5000</t>
        </is>
      </c>
      <c r="Z23" s="12" t="inlineStr">
        <is>
          <t>暫無改善</t>
        </is>
      </c>
      <c r="AA23" s="17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23" s="9" t="inlineStr">
        <is>
          <t>811T0000</t>
        </is>
      </c>
      <c r="AC23" s="16" t="n">
        <v>55.15</v>
      </c>
      <c r="AD23" s="16" t="n">
        <v>-116.3</v>
      </c>
      <c r="AE23" s="16" t="n">
        <v>-116.1</v>
      </c>
      <c r="AF23" s="16" t="n">
        <v>-116.13</v>
      </c>
      <c r="AG23" s="16" t="n">
        <v>24.31</v>
      </c>
      <c r="AH23" s="16" t="n">
        <v>21.96</v>
      </c>
      <c r="AI23" s="16" t="n">
        <v>20.71</v>
      </c>
      <c r="AJ23" s="16" t="n">
        <v>0.82</v>
      </c>
      <c r="AK23" s="16" t="n">
        <v>0.82</v>
      </c>
      <c r="AL23" s="16" t="n">
        <v>0.82</v>
      </c>
      <c r="AM23" s="16" t="n">
        <v>22.58</v>
      </c>
      <c r="AN23" s="16" t="n">
        <v>22.67</v>
      </c>
      <c r="AO23" s="16" t="n">
        <v>22.4</v>
      </c>
      <c r="AP23" s="16" t="n">
        <v>1</v>
      </c>
      <c r="AQ23" s="16" t="n">
        <v>1</v>
      </c>
      <c r="AR23" s="16" t="n">
        <v>1</v>
      </c>
      <c r="AS23" s="16" t="n">
        <v>1</v>
      </c>
      <c r="AT23" s="16" t="n">
        <v>1</v>
      </c>
      <c r="AU23" s="16" t="n">
        <v>1</v>
      </c>
      <c r="AV23" s="9" t="inlineStr">
        <is>
          <t>81157000</t>
        </is>
      </c>
      <c r="AW23" s="16" t="n">
        <v>35.61</v>
      </c>
      <c r="AX23" s="16" t="n">
        <v>-116.74</v>
      </c>
      <c r="AY23" s="16" t="n">
        <v>-116.97</v>
      </c>
      <c r="AZ23" s="16" t="n">
        <v>-115.94</v>
      </c>
      <c r="BA23" s="16" t="n">
        <v>1.73</v>
      </c>
      <c r="BB23" s="16" t="n">
        <v>1.46</v>
      </c>
      <c r="BC23" s="16" t="n">
        <v>3.99</v>
      </c>
      <c r="BD23" s="16" t="n">
        <v>0.67</v>
      </c>
      <c r="BE23" s="16" t="n">
        <v>0.67</v>
      </c>
      <c r="BF23" s="16" t="n">
        <v>0.67</v>
      </c>
      <c r="BG23" s="16" t="n">
        <v>1.88</v>
      </c>
      <c r="BH23" s="16" t="n">
        <v>1.92</v>
      </c>
      <c r="BI23" s="16" t="n">
        <v>2.5</v>
      </c>
      <c r="BJ23" s="16" t="n">
        <v>1</v>
      </c>
      <c r="BK23" s="16" t="n">
        <v>1</v>
      </c>
      <c r="BL23" s="16" t="n">
        <v>1</v>
      </c>
      <c r="BM23" s="16" t="n">
        <v>1</v>
      </c>
      <c r="BN23" s="16" t="n">
        <v>1</v>
      </c>
      <c r="BO23" s="16" t="n">
        <v>1</v>
      </c>
      <c r="BP23" s="9" t="inlineStr">
        <is>
          <t>811D5000</t>
        </is>
      </c>
      <c r="BQ23" s="16" t="n"/>
      <c r="BR23" s="16" t="n"/>
      <c r="BS23" s="16" t="n"/>
      <c r="BT23" s="16" t="n"/>
      <c r="BU23" s="16" t="n"/>
      <c r="BV23" s="16" t="n"/>
      <c r="BW23" s="16" t="n"/>
      <c r="BX23" s="16" t="n"/>
      <c r="BY23" s="16" t="n"/>
      <c r="BZ23" s="16" t="n"/>
      <c r="CA23" s="16" t="n"/>
      <c r="CB23" s="16" t="n"/>
      <c r="CC23" s="16" t="n"/>
      <c r="CD23" s="16" t="n"/>
      <c r="CE23" s="16" t="n"/>
      <c r="CF23" s="16" t="n"/>
      <c r="CG23" s="16" t="n"/>
      <c r="CH23" s="16" t="n"/>
      <c r="CI23" s="16" t="n"/>
      <c r="CJ23" s="12" t="n"/>
      <c r="CK23" s="12" t="inlineStr">
        <is>
          <t>Apple OS</t>
        </is>
      </c>
      <c r="CL23" s="12" t="n"/>
      <c r="CM23" s="18" t="inlineStr">
        <is>
          <t>官網WEB拋轉</t>
        </is>
      </c>
      <c r="CN23" s="19" t="n">
        <v>-110.5</v>
      </c>
      <c r="CO23" s="19" t="n">
        <v>-99</v>
      </c>
      <c r="CP23" s="19" t="n">
        <v>-96.75</v>
      </c>
      <c r="CQ23" s="19" t="n">
        <v>-91</v>
      </c>
      <c r="CR23" s="19" t="n">
        <v>-86</v>
      </c>
      <c r="CS23" s="19" t="n">
        <v>-16</v>
      </c>
      <c r="CT23" s="19" t="n">
        <v>-14.5</v>
      </c>
      <c r="CU23" s="19" t="n">
        <v>-13</v>
      </c>
      <c r="CV23" s="19" t="n">
        <v>-11</v>
      </c>
      <c r="CW23" s="19" t="n">
        <v>-10.5</v>
      </c>
      <c r="CX23" s="16" t="n">
        <v>120.301383</v>
      </c>
      <c r="CY23" s="16" t="n">
        <v>22.713117</v>
      </c>
      <c r="CZ23" s="18" t="inlineStr">
        <is>
          <t>其他答案</t>
        </is>
      </c>
      <c r="DA23" s="18" t="inlineStr">
        <is>
          <t>室內訊號不好</t>
        </is>
      </c>
      <c r="DC23" s="0">
        <f>IF(CP23&lt;-10,CP23,IF(ISERROR(AVERAGE(CN23:CR23)),"",AVERAGE(CN23:CR23)))</f>
        <v/>
      </c>
      <c r="DD23" s="36">
        <f>IF(AC23&lt;&gt;"",AC23/100,"")</f>
        <v/>
      </c>
      <c r="DE23" s="36">
        <f>IF(AW23&lt;&gt;"",AW23/100,"")</f>
        <v/>
      </c>
      <c r="DF23" s="36">
        <f>IF(BQ23&lt;&gt;"",BQ23/100,"")</f>
        <v/>
      </c>
      <c r="DG23" s="0">
        <f>MAX(DD23,DE23,DF23)</f>
        <v/>
      </c>
      <c r="DH23" s="0">
        <f>IF(DG23=DD23,W23,IF(DG23=DE23,X23,IF(DG23=DF23,Y23,"")))</f>
        <v/>
      </c>
      <c r="DI23" s="0">
        <f>VLOOKUP(G23,#REF!,2,0)</f>
        <v/>
      </c>
      <c r="DJ23" s="0">
        <f>IF(DC23&gt;-10,"",IF(ISERROR(DC23),"",CONCATENATE(INT(DC23/5)*5+5,"~",INT(DC23/5)*5)))</f>
        <v/>
      </c>
      <c r="DL23" s="0">
        <f>IF(AND(OR(N23="5G",N23="I5G"),O23="5GNSA"),"5G True User",IF(OR(N23="2G",N23="3G",N23="4G",N23="I4G"),"4G",IF(AND(OR(N23="5G",N23="I5G"),O23&lt;&gt;"5GNSA"),"5G非TU","")))</f>
        <v/>
      </c>
      <c r="DM23" s="0">
        <f>COUNTIFS(AD23:AF23,"&gt;-105",AD23:AF23,"&lt;0")+COUNTIFS(AX23:AZ23,"&gt;-105",AX23:AZ23,"&lt;0")+COUNTIFS(BR23:BT23,"&gt;-105",BR23:BT23,"&lt;0")</f>
        <v/>
      </c>
      <c r="DN23" s="0">
        <f>ROUND(MAX(DD23,DE23,DF23)*100/5,0)*0.05</f>
        <v/>
      </c>
      <c r="DO23" s="0">
        <f>IF(DC23&gt;-10,"",ROUND(DC23/5,0)*5)</f>
        <v/>
      </c>
      <c r="DP23" s="0">
        <f>IF(R2="作業","障礙",IF(R23="障礙","障礙",IF(R23="抗爭","抗爭",IF(R23="40055重大障礙","40055重大障礙",IF(R23="非TWM問題的障礙","非TWM問題的障礙",IF(U23=35806,"非TWM問題的障礙",IF( OR(AND(AJ23&lt;&gt;"",AJ23&gt;0,AJ23&lt;0.7),       AND(AK23&lt;&gt;"",AK23&gt;0,AK23&lt;0.7),       AND(AL23&lt;&gt;"",AL23&gt;0,AL23&lt;0.7),       AND(AP23&lt;&gt;"",AP23&gt;0,AP23&lt;0.7),       AND(AQ23&lt;&gt;"",AQ23&gt;0,AQ23&lt;0.7),       AND(AR23&lt;&gt;"",AR23&gt;0,AR23&lt;0.7),       AND(AS23&lt;&gt;"",AS23&gt;0,AS23&lt;0.7),       AND(AT23&lt;&gt;"",AT23&gt;0,AT23&lt;0.7),       AND(AU23&lt;&gt;"",AU23&gt;0,AU23&lt;0.7)),"障礙",IF( OR(AND(BD23&lt;&gt;"",BD23&gt;0,BD23&lt;0.7),       AND(BE23&lt;&gt;"",BE23&gt;0,BE23&lt;0.7),       AND(BF23&lt;&gt;"",BF23&gt;0,BF23&lt;0.7),       AND(BJ23&lt;&gt;"",BJ23&gt;0,BJ23&lt;0.7),       AND(BK23&lt;&gt;"",BK23&gt;0,BK23&lt;0.7),       AND(BL23&lt;&gt;"",BL23&gt;0,BL23&lt;0.7),       AND(BM23&lt;&gt;"",BM23&gt;0,BM23&lt;0.7),       AND(BN23&lt;&gt;"",BN23&gt;0,BN23&lt;0.7),       AND(BO23&lt;&gt;"",BO23&gt;0,BO23&lt;0.7)),"障礙",IF( OR(AND(BX23&lt;&gt;"",BX23&gt;0,BX23&lt;0.7),       AND(BY23&lt;&gt;"",BY23&gt;0,BY23&lt;0.7),       AND(BZ23&lt;&gt;"",BZ23&gt;0,BZ23&lt;0.7),       AND(CD23&lt;&gt;"",CD23&gt;0,CD23&lt;0.7),       AND(CE23&lt;&gt;"",CE23&gt;0,CE23&lt;0.7),       AND(CF23&lt;&gt;"",CF23&gt;0,CF23&lt;0.7),       AND(CG23&lt;&gt;"",CG23&gt;0,CG23&lt;0.7),       AND(CH23&lt;&gt;"",CH23&gt;0,CH23&lt;0.7),       AND(CI23&lt;&gt;"",CI23&gt;0,CI23&lt;0.7)),"障礙",IF(OR(CJ23="住抗",CJ23="暫時移除設備"),"抗爭",IF(CJ23&lt;&gt;"","障礙",IF(DM23&gt;2,"干擾",IF(Q23=6,"CC6",IF( OR(AND(DD23&lt;&gt;"",DD23&gt;0.8),AND(DE23&lt;&gt;"",DE23&gt;0.8),AND(DF23&lt;&gt;"",DF23&gt;0.8)),"PRB&gt;80",IF(AND(DC23&gt;-106,DC23&lt;-30),"RSRP優於-106",IF(DC23&lt;=-106,"RSRP劣於-106",""))))))))))))))))</f>
        <v/>
      </c>
      <c r="DQ23" s="0">
        <f>IF(ISERROR(SEARCH("&gt;&gt;檢查",AA23)),"",MID(AA23,SEARCH("PM分析:",AA23)+5,SEARCH("&gt;&gt;檢查",AA23)-SEARCH("PM分析:",AA23)-5))</f>
        <v/>
      </c>
      <c r="DR23" s="0">
        <f>IF(T23="因客訴地點人多，導致收訊擁擠","基站擁擠",IF(T23="因應特別活動調整相關參數導致","TTC",IF(OR(T23="基站障礙問題查測中",T23="基站問題待料中",T23="基站障礙問題已修復",T23="施工作業已恢復",T23="基站抗爭暫時關閉",T23="基站抗爭持續關閉中",T23="基站抗爭已復站",T23="基地台抗爭拆站",T23="基地台群體抗爭",T23="基站隱藏性障礙問題已修復"),"基站障礙",IF(OR(R23="作業",R23="障礙",R23="抗爭"),"基站障礙",IF(OR(T23="外在不明干擾影響，查測中",T23="干擾問題已排除",T23="外在不明干擾(大規模)影響",T23="干擾(大規模)問題已排除"),"干擾",IF(R23="干擾","干擾",""))))))</f>
        <v/>
      </c>
    </row>
    <row r="24">
      <c r="A24" s="3" t="inlineStr">
        <is>
          <t>2022-12-01-0018</t>
        </is>
      </c>
      <c r="B24" s="34" t="n">
        <v>63564918</v>
      </c>
      <c r="C24" s="35" t="n">
        <v>44896.19787037037</v>
      </c>
      <c r="D24" s="3" t="inlineStr">
        <is>
          <t>04</t>
        </is>
      </c>
      <c r="E24" s="3" t="inlineStr">
        <is>
          <t>202212</t>
        </is>
      </c>
      <c r="F24" s="3" t="inlineStr">
        <is>
          <t>2022/12/01~2022/12/07</t>
        </is>
      </c>
      <c r="G24" s="6" t="n">
        <v>44896</v>
      </c>
      <c r="H24" s="3" t="inlineStr">
        <is>
          <t>中區</t>
        </is>
      </c>
      <c r="I24" s="3" t="inlineStr">
        <is>
          <t>雲林縣</t>
        </is>
      </c>
      <c r="J24" s="3" t="inlineStr">
        <is>
          <t>雲林縣麥寮鄉</t>
        </is>
      </c>
      <c r="K24" s="3" t="inlineStr">
        <is>
          <t>客服</t>
        </is>
      </c>
      <c r="L24" s="3" t="inlineStr">
        <is>
          <t>上網相關問題</t>
        </is>
      </c>
      <c r="M24" s="3" t="inlineStr">
        <is>
          <t>5G</t>
        </is>
      </c>
      <c r="N24" s="3" t="inlineStr">
        <is>
          <t>5G</t>
        </is>
      </c>
      <c r="O24" s="3" t="inlineStr">
        <is>
          <t>5GNSA</t>
        </is>
      </c>
      <c r="P24" s="3" t="inlineStr">
        <is>
          <t>4G上網收訊客訴</t>
        </is>
      </c>
      <c r="Q24" s="7" t="n">
        <v>7</v>
      </c>
      <c r="R24" s="3" t="n"/>
      <c r="S24" s="3" t="n"/>
      <c r="T24" s="3" t="n"/>
      <c r="U24" s="8" t="n"/>
      <c r="V24" s="3" t="n"/>
      <c r="W24" s="3" t="n"/>
      <c r="X24" s="3" t="n"/>
      <c r="Y24" s="3" t="n"/>
      <c r="Z24" s="3" t="inlineStr">
        <is>
          <t>網路正常</t>
        </is>
      </c>
      <c r="AA24" s="8" t="inlineStr">
        <is>
          <t>PM分析:</t>
        </is>
      </c>
      <c r="AB24" s="9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  <c r="AP24" s="7" t="n"/>
      <c r="AQ24" s="7" t="n"/>
      <c r="AR24" s="7" t="n"/>
      <c r="AS24" s="7" t="n"/>
      <c r="AT24" s="7" t="n"/>
      <c r="AU24" s="7" t="n"/>
      <c r="AV24" s="9" t="n"/>
      <c r="AW24" s="7" t="n"/>
      <c r="AX24" s="7" t="n"/>
      <c r="AY24" s="7" t="n"/>
      <c r="AZ24" s="7" t="n"/>
      <c r="BA24" s="7" t="n"/>
      <c r="BB24" s="7" t="n"/>
      <c r="BC24" s="7" t="n"/>
      <c r="BD24" s="7" t="n"/>
      <c r="BE24" s="7" t="n"/>
      <c r="BF24" s="7" t="n"/>
      <c r="BG24" s="7" t="n"/>
      <c r="BH24" s="7" t="n"/>
      <c r="BI24" s="7" t="n"/>
      <c r="BJ24" s="7" t="n"/>
      <c r="BK24" s="7" t="n"/>
      <c r="BL24" s="7" t="n"/>
      <c r="BM24" s="7" t="n"/>
      <c r="BN24" s="7" t="n"/>
      <c r="BO24" s="7" t="n"/>
      <c r="BP24" s="9" t="n"/>
      <c r="BQ24" s="7" t="n"/>
      <c r="BR24" s="7" t="n"/>
      <c r="BS24" s="7" t="n"/>
      <c r="BT24" s="7" t="n"/>
      <c r="BU24" s="7" t="n"/>
      <c r="BV24" s="7" t="n"/>
      <c r="BW24" s="7" t="n"/>
      <c r="BX24" s="7" t="n"/>
      <c r="BY24" s="7" t="n"/>
      <c r="BZ24" s="7" t="n"/>
      <c r="CA24" s="7" t="n"/>
      <c r="CB24" s="7" t="n"/>
      <c r="CC24" s="7" t="n"/>
      <c r="CD24" s="7" t="n"/>
      <c r="CE24" s="7" t="n"/>
      <c r="CF24" s="7" t="n"/>
      <c r="CG24" s="7" t="n"/>
      <c r="CH24" s="7" t="n"/>
      <c r="CI24" s="7" t="n"/>
      <c r="CJ24" s="3" t="n"/>
      <c r="CK24" s="3" t="inlineStr">
        <is>
          <t>Android</t>
        </is>
      </c>
      <c r="CL24" s="3" t="n"/>
      <c r="CM24" s="10" t="inlineStr">
        <is>
          <t>188客戶來電</t>
        </is>
      </c>
      <c r="CN24" s="11" t="n">
        <v>-107</v>
      </c>
      <c r="CO24" s="11" t="n">
        <v>-98</v>
      </c>
      <c r="CP24" s="11" t="n"/>
      <c r="CQ24" s="11" t="n">
        <v>-89</v>
      </c>
      <c r="CR24" s="11" t="n">
        <v>-86</v>
      </c>
      <c r="CS24" s="11" t="n">
        <v>-15</v>
      </c>
      <c r="CT24" s="11" t="n">
        <v>-12</v>
      </c>
      <c r="CU24" s="11" t="n"/>
      <c r="CV24" s="11" t="n">
        <v>-8.5</v>
      </c>
      <c r="CW24" s="11" t="n">
        <v>-3</v>
      </c>
      <c r="CX24" s="7" t="n">
        <v>120.2672969</v>
      </c>
      <c r="CY24" s="7" t="n">
        <v>23.7971297</v>
      </c>
      <c r="CZ24" s="10" t="inlineStr">
        <is>
          <t>其他答案</t>
        </is>
      </c>
      <c r="DA24" s="10" t="inlineStr">
        <is>
          <t>用戶端問題</t>
        </is>
      </c>
      <c r="DC24" s="0">
        <f>IF(CP24&lt;-10,CP24,IF(ISERROR(AVERAGE(CN24:CR24)),"",AVERAGE(CN24:CR24)))</f>
        <v/>
      </c>
      <c r="DD24" s="36">
        <f>IF(AC24&lt;&gt;"",AC24/100,"")</f>
        <v/>
      </c>
      <c r="DE24" s="36">
        <f>IF(AW24&lt;&gt;"",AW24/100,"")</f>
        <v/>
      </c>
      <c r="DF24" s="36">
        <f>IF(BQ24&lt;&gt;"",BQ24/100,"")</f>
        <v/>
      </c>
      <c r="DG24" s="0">
        <f>MAX(DD24,DE24,DF24)</f>
        <v/>
      </c>
      <c r="DH24" s="0">
        <f>IF(DG24=DD24,W24,IF(DG24=DE24,X24,IF(DG24=DF24,Y24,"")))</f>
        <v/>
      </c>
      <c r="DI24" s="0">
        <f>VLOOKUP(G24,#REF!,2,0)</f>
        <v/>
      </c>
      <c r="DJ24" s="0">
        <f>IF(DC24&gt;-10,"",IF(ISERROR(DC24),"",CONCATENATE(INT(DC24/5)*5+5,"~",INT(DC24/5)*5)))</f>
        <v/>
      </c>
      <c r="DL24" s="0">
        <f>IF(AND(OR(N24="5G",N24="I5G"),O24="5GNSA"),"5G True User",IF(OR(N24="2G",N24="3G",N24="4G",N24="I4G"),"4G",IF(AND(OR(N24="5G",N24="I5G"),O24&lt;&gt;"5GNSA"),"5G非TU","")))</f>
        <v/>
      </c>
      <c r="DM24" s="0">
        <f>COUNTIFS(AD24:AF24,"&gt;-105",AD24:AF24,"&lt;0")+COUNTIFS(AX24:AZ24,"&gt;-105",AX24:AZ24,"&lt;0")+COUNTIFS(BR24:BT24,"&gt;-105",BR24:BT24,"&lt;0")</f>
        <v/>
      </c>
      <c r="DN24" s="0">
        <f>ROUND(MAX(DD24,DE24,DF24)*100/5,0)*0.05</f>
        <v/>
      </c>
      <c r="DO24" s="0">
        <f>IF(DC24&gt;-10,"",ROUND(DC24/5,0)*5)</f>
        <v/>
      </c>
      <c r="DP24" s="0">
        <f>IF(R2="作業","障礙",IF(R24="障礙","障礙",IF(R24="抗爭","抗爭",IF(R24="40055重大障礙","40055重大障礙",IF(R24="非TWM問題的障礙","非TWM問題的障礙",IF(U24=35806,"非TWM問題的障礙",IF( OR(AND(AJ24&lt;&gt;"",AJ24&gt;0,AJ24&lt;0.7),       AND(AK24&lt;&gt;"",AK24&gt;0,AK24&lt;0.7),       AND(AL24&lt;&gt;"",AL24&gt;0,AL24&lt;0.7),       AND(AP24&lt;&gt;"",AP24&gt;0,AP24&lt;0.7),       AND(AQ24&lt;&gt;"",AQ24&gt;0,AQ24&lt;0.7),       AND(AR24&lt;&gt;"",AR24&gt;0,AR24&lt;0.7),       AND(AS24&lt;&gt;"",AS24&gt;0,AS24&lt;0.7),       AND(AT24&lt;&gt;"",AT24&gt;0,AT24&lt;0.7),       AND(AU24&lt;&gt;"",AU24&gt;0,AU24&lt;0.7)),"障礙",IF( OR(AND(BD24&lt;&gt;"",BD24&gt;0,BD24&lt;0.7),       AND(BE24&lt;&gt;"",BE24&gt;0,BE24&lt;0.7),       AND(BF24&lt;&gt;"",BF24&gt;0,BF24&lt;0.7),       AND(BJ24&lt;&gt;"",BJ24&gt;0,BJ24&lt;0.7),       AND(BK24&lt;&gt;"",BK24&gt;0,BK24&lt;0.7),       AND(BL24&lt;&gt;"",BL24&gt;0,BL24&lt;0.7),       AND(BM24&lt;&gt;"",BM24&gt;0,BM24&lt;0.7),       AND(BN24&lt;&gt;"",BN24&gt;0,BN24&lt;0.7),       AND(BO24&lt;&gt;"",BO24&gt;0,BO24&lt;0.7)),"障礙",IF( OR(AND(BX24&lt;&gt;"",BX24&gt;0,BX24&lt;0.7),       AND(BY24&lt;&gt;"",BY24&gt;0,BY24&lt;0.7),       AND(BZ24&lt;&gt;"",BZ24&gt;0,BZ24&lt;0.7),       AND(CD24&lt;&gt;"",CD24&gt;0,CD24&lt;0.7),       AND(CE24&lt;&gt;"",CE24&gt;0,CE24&lt;0.7),       AND(CF24&lt;&gt;"",CF24&gt;0,CF24&lt;0.7),       AND(CG24&lt;&gt;"",CG24&gt;0,CG24&lt;0.7),       AND(CH24&lt;&gt;"",CH24&gt;0,CH24&lt;0.7),       AND(CI24&lt;&gt;"",CI24&gt;0,CI24&lt;0.7)),"障礙",IF(OR(CJ24="住抗",CJ24="暫時移除設備"),"抗爭",IF(CJ24&lt;&gt;"","障礙",IF(DM24&gt;2,"干擾",IF(Q24=6,"CC6",IF( OR(AND(DD24&lt;&gt;"",DD24&gt;0.8),AND(DE24&lt;&gt;"",DE24&gt;0.8),AND(DF24&lt;&gt;"",DF24&gt;0.8)),"PRB&gt;80",IF(AND(DC24&gt;-106,DC24&lt;-30),"RSRP優於-106",IF(DC24&lt;=-106,"RSRP劣於-106",""))))))))))))))))</f>
        <v/>
      </c>
      <c r="DQ24" s="0">
        <f>IF(ISERROR(SEARCH("&gt;&gt;檢查",AA24)),"",MID(AA24,SEARCH("PM分析:",AA24)+5,SEARCH("&gt;&gt;檢查",AA24)-SEARCH("PM分析:",AA24)-5))</f>
        <v/>
      </c>
      <c r="DR24" s="0">
        <f>IF(T24="因客訴地點人多，導致收訊擁擠","基站擁擠",IF(T24="因應特別活動調整相關參數導致","TTC",IF(OR(T24="基站障礙問題查測中",T24="基站問題待料中",T24="基站障礙問題已修復",T24="施工作業已恢復",T24="基站抗爭暫時關閉",T24="基站抗爭持續關閉中",T24="基站抗爭已復站",T24="基地台抗爭拆站",T24="基地台群體抗爭",T24="基站隱藏性障礙問題已修復"),"基站障礙",IF(OR(R24="作業",R24="障礙",R24="抗爭"),"基站障礙",IF(OR(T24="外在不明干擾影響，查測中",T24="干擾問題已排除",T24="外在不明干擾(大規模)影響",T24="干擾(大規模)問題已排除"),"干擾",IF(R24="干擾","干擾",""))))))</f>
        <v/>
      </c>
    </row>
    <row r="25">
      <c r="A25" s="12" t="inlineStr">
        <is>
          <t>2022-12-01-0019</t>
        </is>
      </c>
      <c r="B25" s="37" t="n">
        <v>65395567</v>
      </c>
      <c r="C25" s="38" t="n">
        <v>44896.2184375</v>
      </c>
      <c r="D25" s="12" t="inlineStr">
        <is>
          <t>05</t>
        </is>
      </c>
      <c r="E25" s="12" t="inlineStr">
        <is>
          <t>202212</t>
        </is>
      </c>
      <c r="F25" s="12" t="inlineStr">
        <is>
          <t>2022/12/01~2022/12/07</t>
        </is>
      </c>
      <c r="G25" s="15" t="n">
        <v>44896</v>
      </c>
      <c r="H25" s="12" t="inlineStr">
        <is>
          <t>南區</t>
        </is>
      </c>
      <c r="I25" s="12" t="inlineStr">
        <is>
          <t>台南市</t>
        </is>
      </c>
      <c r="J25" s="12" t="inlineStr">
        <is>
          <t>台南市中西區</t>
        </is>
      </c>
      <c r="K25" s="12" t="inlineStr">
        <is>
          <t>OM/TAC</t>
        </is>
      </c>
      <c r="L25" s="12" t="inlineStr">
        <is>
          <t>上網相關問題</t>
        </is>
      </c>
      <c r="M25" s="12" t="inlineStr">
        <is>
          <t>4G</t>
        </is>
      </c>
      <c r="N25" s="12" t="inlineStr">
        <is>
          <t>4G</t>
        </is>
      </c>
      <c r="O25" s="12" t="inlineStr">
        <is>
          <t>4G</t>
        </is>
      </c>
      <c r="P25" s="12" t="inlineStr">
        <is>
          <t>4G上網收訊客訴</t>
        </is>
      </c>
      <c r="Q25" s="16" t="n">
        <v>5</v>
      </c>
      <c r="R25" s="12" t="n"/>
      <c r="S25" s="12" t="inlineStr">
        <is>
          <t>(H)非收訊問題</t>
        </is>
      </c>
      <c r="T25" s="12" t="inlineStr">
        <is>
          <t>去電用戶，請用戶重新開關機再觀察</t>
        </is>
      </c>
      <c r="U25" s="17" t="n"/>
      <c r="V25" s="12" t="n"/>
      <c r="W25" s="12" t="inlineStr">
        <is>
          <t>70053000</t>
        </is>
      </c>
      <c r="X25" s="12" t="inlineStr">
        <is>
          <t>700L4000</t>
        </is>
      </c>
      <c r="Y25" s="12" t="inlineStr">
        <is>
          <t>70031000</t>
        </is>
      </c>
      <c r="Z25" s="12" t="inlineStr">
        <is>
          <t>網路正常</t>
        </is>
      </c>
      <c r="AA25" s="17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25" s="9" t="inlineStr">
        <is>
          <t>70053000</t>
        </is>
      </c>
      <c r="AC25" s="16" t="n">
        <v>43.36</v>
      </c>
      <c r="AD25" s="16" t="n">
        <v>-116.12</v>
      </c>
      <c r="AE25" s="16" t="n">
        <v>-116.08</v>
      </c>
      <c r="AF25" s="16" t="n">
        <v>-115.65</v>
      </c>
      <c r="AG25" s="16" t="n">
        <v>5.15</v>
      </c>
      <c r="AH25" s="16" t="n">
        <v>3.74</v>
      </c>
      <c r="AI25" s="16" t="n">
        <v>9.050000000000001</v>
      </c>
      <c r="AJ25" s="16" t="n">
        <v>1</v>
      </c>
      <c r="AK25" s="16" t="n">
        <v>1</v>
      </c>
      <c r="AL25" s="16" t="n">
        <v>1</v>
      </c>
      <c r="AM25" s="16" t="n">
        <v>8.67</v>
      </c>
      <c r="AN25" s="16" t="n">
        <v>9</v>
      </c>
      <c r="AO25" s="16" t="n">
        <v>9.75</v>
      </c>
      <c r="AP25" s="16" t="n">
        <v>1</v>
      </c>
      <c r="AQ25" s="16" t="n">
        <v>1</v>
      </c>
      <c r="AR25" s="16" t="n">
        <v>1</v>
      </c>
      <c r="AS25" s="16" t="n">
        <v>1</v>
      </c>
      <c r="AT25" s="16" t="n">
        <v>1</v>
      </c>
      <c r="AU25" s="16" t="n">
        <v>1</v>
      </c>
      <c r="AV25" s="9" t="inlineStr">
        <is>
          <t>700L4000</t>
        </is>
      </c>
      <c r="AW25" s="16" t="n">
        <v>39.36</v>
      </c>
      <c r="AX25" s="16" t="n">
        <v>-108.4</v>
      </c>
      <c r="AY25" s="16" t="n">
        <v>-109.12</v>
      </c>
      <c r="AZ25" s="16" t="n">
        <v>-108.99</v>
      </c>
      <c r="BA25" s="16" t="n">
        <v>9.800000000000001</v>
      </c>
      <c r="BB25" s="16" t="n">
        <v>7.55</v>
      </c>
      <c r="BC25" s="16" t="n">
        <v>15.72</v>
      </c>
      <c r="BD25" s="16" t="n">
        <v>1</v>
      </c>
      <c r="BE25" s="16" t="n">
        <v>1</v>
      </c>
      <c r="BF25" s="16" t="n">
        <v>1</v>
      </c>
      <c r="BG25" s="16" t="n">
        <v>8.81</v>
      </c>
      <c r="BH25" s="16" t="n">
        <v>9.380000000000001</v>
      </c>
      <c r="BI25" s="16" t="n">
        <v>10.19</v>
      </c>
      <c r="BJ25" s="16" t="n">
        <v>1</v>
      </c>
      <c r="BK25" s="16" t="n">
        <v>1</v>
      </c>
      <c r="BL25" s="16" t="n">
        <v>1</v>
      </c>
      <c r="BM25" s="16" t="n">
        <v>1</v>
      </c>
      <c r="BN25" s="16" t="n">
        <v>1</v>
      </c>
      <c r="BO25" s="16" t="n">
        <v>1</v>
      </c>
      <c r="BP25" s="9" t="inlineStr">
        <is>
          <t>70031000</t>
        </is>
      </c>
      <c r="BQ25" s="16" t="n">
        <v>36.77</v>
      </c>
      <c r="BR25" s="16" t="n">
        <v>-112.26</v>
      </c>
      <c r="BS25" s="16" t="n">
        <v>-112.11</v>
      </c>
      <c r="BT25" s="16" t="n">
        <v>-111.95</v>
      </c>
      <c r="BU25" s="16" t="n">
        <v>2.68</v>
      </c>
      <c r="BV25" s="16" t="n">
        <v>4.38</v>
      </c>
      <c r="BW25" s="16" t="n">
        <v>5.87</v>
      </c>
      <c r="BX25" s="16" t="n">
        <v>1</v>
      </c>
      <c r="BY25" s="16" t="n">
        <v>1</v>
      </c>
      <c r="BZ25" s="16" t="n">
        <v>1</v>
      </c>
      <c r="CA25" s="16" t="n">
        <v>4.71</v>
      </c>
      <c r="CB25" s="16" t="n">
        <v>4.42</v>
      </c>
      <c r="CC25" s="16" t="n">
        <v>5.33</v>
      </c>
      <c r="CD25" s="16" t="n">
        <v>1</v>
      </c>
      <c r="CE25" s="16" t="n">
        <v>1</v>
      </c>
      <c r="CF25" s="16" t="n">
        <v>1</v>
      </c>
      <c r="CG25" s="16" t="n">
        <v>1</v>
      </c>
      <c r="CH25" s="16" t="n">
        <v>1</v>
      </c>
      <c r="CI25" s="16" t="n">
        <v>0.99</v>
      </c>
      <c r="CJ25" s="12" t="n"/>
      <c r="CK25" s="12" t="inlineStr">
        <is>
          <t>Android</t>
        </is>
      </c>
      <c r="CL25" s="12" t="n"/>
      <c r="CM25" s="18" t="inlineStr">
        <is>
          <t>188客戶來電</t>
        </is>
      </c>
      <c r="CN25" s="19" t="n">
        <v>-103</v>
      </c>
      <c r="CO25" s="19" t="n">
        <v>-98</v>
      </c>
      <c r="CP25" s="19" t="n">
        <v>-92.7</v>
      </c>
      <c r="CQ25" s="19" t="n">
        <v>-91</v>
      </c>
      <c r="CR25" s="19" t="n">
        <v>-72</v>
      </c>
      <c r="CS25" s="19" t="n">
        <v>-15.5</v>
      </c>
      <c r="CT25" s="19" t="n">
        <v>-13</v>
      </c>
      <c r="CU25" s="19" t="n">
        <v>-11.85</v>
      </c>
      <c r="CV25" s="19" t="n">
        <v>-10.5</v>
      </c>
      <c r="CW25" s="19" t="n">
        <v>-10</v>
      </c>
      <c r="CX25" s="16" t="n">
        <v>120.2074627</v>
      </c>
      <c r="CY25" s="16" t="n">
        <v>22.9900745</v>
      </c>
      <c r="CZ25" s="18" t="inlineStr">
        <is>
          <t>其他答案</t>
        </is>
      </c>
      <c r="DA25" s="18" t="inlineStr">
        <is>
          <t>人多擁擠</t>
        </is>
      </c>
      <c r="DC25" s="0">
        <f>IF(CP25&lt;-10,CP25,IF(ISERROR(AVERAGE(CN25:CR25)),"",AVERAGE(CN25:CR25)))</f>
        <v/>
      </c>
      <c r="DD25" s="36">
        <f>IF(AC25&lt;&gt;"",AC25/100,"")</f>
        <v/>
      </c>
      <c r="DE25" s="36">
        <f>IF(AW25&lt;&gt;"",AW25/100,"")</f>
        <v/>
      </c>
      <c r="DF25" s="36">
        <f>IF(BQ25&lt;&gt;"",BQ25/100,"")</f>
        <v/>
      </c>
      <c r="DG25" s="0">
        <f>MAX(DD25,DE25,DF25)</f>
        <v/>
      </c>
      <c r="DH25" s="0">
        <f>IF(DG25=DD25,W25,IF(DG25=DE25,X25,IF(DG25=DF25,Y25,"")))</f>
        <v/>
      </c>
      <c r="DI25" s="0">
        <f>VLOOKUP(G25,#REF!,2,0)</f>
        <v/>
      </c>
      <c r="DJ25" s="0">
        <f>IF(DC25&gt;-10,"",IF(ISERROR(DC25),"",CONCATENATE(INT(DC25/5)*5+5,"~",INT(DC25/5)*5)))</f>
        <v/>
      </c>
      <c r="DL25" s="0">
        <f>IF(AND(OR(N25="5G",N25="I5G"),O25="5GNSA"),"5G True User",IF(OR(N25="2G",N25="3G",N25="4G",N25="I4G"),"4G",IF(AND(OR(N25="5G",N25="I5G"),O25&lt;&gt;"5GNSA"),"5G非TU","")))</f>
        <v/>
      </c>
      <c r="DM25" s="0">
        <f>COUNTIFS(AD25:AF25,"&gt;-105",AD25:AF25,"&lt;0")+COUNTIFS(AX25:AZ25,"&gt;-105",AX25:AZ25,"&lt;0")+COUNTIFS(BR25:BT25,"&gt;-105",BR25:BT25,"&lt;0")</f>
        <v/>
      </c>
      <c r="DN25" s="0">
        <f>ROUND(MAX(DD25,DE25,DF25)*100/5,0)*0.05</f>
        <v/>
      </c>
      <c r="DO25" s="0">
        <f>IF(DC25&gt;-10,"",ROUND(DC25/5,0)*5)</f>
        <v/>
      </c>
      <c r="DP25" s="0">
        <f>IF(R2="作業","障礙",IF(R25="障礙","障礙",IF(R25="抗爭","抗爭",IF(R25="40055重大障礙","40055重大障礙",IF(R25="非TWM問題的障礙","非TWM問題的障礙",IF(U25=35806,"非TWM問題的障礙",IF( OR(AND(AJ25&lt;&gt;"",AJ25&gt;0,AJ25&lt;0.7),       AND(AK25&lt;&gt;"",AK25&gt;0,AK25&lt;0.7),       AND(AL25&lt;&gt;"",AL25&gt;0,AL25&lt;0.7),       AND(AP25&lt;&gt;"",AP25&gt;0,AP25&lt;0.7),       AND(AQ25&lt;&gt;"",AQ25&gt;0,AQ25&lt;0.7),       AND(AR25&lt;&gt;"",AR25&gt;0,AR25&lt;0.7),       AND(AS25&lt;&gt;"",AS25&gt;0,AS25&lt;0.7),       AND(AT25&lt;&gt;"",AT25&gt;0,AT25&lt;0.7),       AND(AU25&lt;&gt;"",AU25&gt;0,AU25&lt;0.7)),"障礙",IF( OR(AND(BD25&lt;&gt;"",BD25&gt;0,BD25&lt;0.7),       AND(BE25&lt;&gt;"",BE25&gt;0,BE25&lt;0.7),       AND(BF25&lt;&gt;"",BF25&gt;0,BF25&lt;0.7),       AND(BJ25&lt;&gt;"",BJ25&gt;0,BJ25&lt;0.7),       AND(BK25&lt;&gt;"",BK25&gt;0,BK25&lt;0.7),       AND(BL25&lt;&gt;"",BL25&gt;0,BL25&lt;0.7),       AND(BM25&lt;&gt;"",BM25&gt;0,BM25&lt;0.7),       AND(BN25&lt;&gt;"",BN25&gt;0,BN25&lt;0.7),       AND(BO25&lt;&gt;"",BO25&gt;0,BO25&lt;0.7)),"障礙",IF( OR(AND(BX25&lt;&gt;"",BX25&gt;0,BX25&lt;0.7),       AND(BY25&lt;&gt;"",BY25&gt;0,BY25&lt;0.7),       AND(BZ25&lt;&gt;"",BZ25&gt;0,BZ25&lt;0.7),       AND(CD25&lt;&gt;"",CD25&gt;0,CD25&lt;0.7),       AND(CE25&lt;&gt;"",CE25&gt;0,CE25&lt;0.7),       AND(CF25&lt;&gt;"",CF25&gt;0,CF25&lt;0.7),       AND(CG25&lt;&gt;"",CG25&gt;0,CG25&lt;0.7),       AND(CH25&lt;&gt;"",CH25&gt;0,CH25&lt;0.7),       AND(CI25&lt;&gt;"",CI25&gt;0,CI25&lt;0.7)),"障礙",IF(OR(CJ25="住抗",CJ25="暫時移除設備"),"抗爭",IF(CJ25&lt;&gt;"","障礙",IF(DM25&gt;2,"干擾",IF(Q25=6,"CC6",IF( OR(AND(DD25&lt;&gt;"",DD25&gt;0.8),AND(DE25&lt;&gt;"",DE25&gt;0.8),AND(DF25&lt;&gt;"",DF25&gt;0.8)),"PRB&gt;80",IF(AND(DC25&gt;-106,DC25&lt;-30),"RSRP優於-106",IF(DC25&lt;=-106,"RSRP劣於-106",""))))))))))))))))</f>
        <v/>
      </c>
      <c r="DQ25" s="0">
        <f>IF(ISERROR(SEARCH("&gt;&gt;檢查",AA25)),"",MID(AA25,SEARCH("PM分析:",AA25)+5,SEARCH("&gt;&gt;檢查",AA25)-SEARCH("PM分析:",AA25)-5))</f>
        <v/>
      </c>
      <c r="DR25" s="0">
        <f>IF(T25="因客訴地點人多，導致收訊擁擠","基站擁擠",IF(T25="因應特別活動調整相關參數導致","TTC",IF(OR(T25="基站障礙問題查測中",T25="基站問題待料中",T25="基站障礙問題已修復",T25="施工作業已恢復",T25="基站抗爭暫時關閉",T25="基站抗爭持續關閉中",T25="基站抗爭已復站",T25="基地台抗爭拆站",T25="基地台群體抗爭",T25="基站隱藏性障礙問題已修復"),"基站障礙",IF(OR(R25="作業",R25="障礙",R25="抗爭"),"基站障礙",IF(OR(T25="外在不明干擾影響，查測中",T25="干擾問題已排除",T25="外在不明干擾(大規模)影響",T25="干擾(大規模)問題已排除"),"干擾",IF(R25="干擾","干擾",""))))))</f>
        <v/>
      </c>
    </row>
    <row r="26">
      <c r="A26" s="3" t="inlineStr">
        <is>
          <t>2022-12-01-0020</t>
        </is>
      </c>
      <c r="B26" s="34" t="n">
        <v>66051376</v>
      </c>
      <c r="C26" s="35" t="n">
        <v>44896.3084837963</v>
      </c>
      <c r="D26" s="3" t="inlineStr">
        <is>
          <t>07</t>
        </is>
      </c>
      <c r="E26" s="3" t="inlineStr">
        <is>
          <t>202212</t>
        </is>
      </c>
      <c r="F26" s="3" t="inlineStr">
        <is>
          <t>2022/12/01~2022/12/07</t>
        </is>
      </c>
      <c r="G26" s="6" t="n">
        <v>44896</v>
      </c>
      <c r="H26" s="3" t="inlineStr">
        <is>
          <t>中區</t>
        </is>
      </c>
      <c r="I26" s="3" t="inlineStr">
        <is>
          <t>雲林縣</t>
        </is>
      </c>
      <c r="J26" s="3" t="inlineStr">
        <is>
          <t>雲林縣斗六市</t>
        </is>
      </c>
      <c r="K26" s="3" t="inlineStr">
        <is>
          <t>OM/TAC</t>
        </is>
      </c>
      <c r="L26" s="3" t="inlineStr">
        <is>
          <t>上網相關問題</t>
        </is>
      </c>
      <c r="M26" s="3" t="inlineStr">
        <is>
          <t>5G</t>
        </is>
      </c>
      <c r="N26" s="3" t="inlineStr">
        <is>
          <t>5G</t>
        </is>
      </c>
      <c r="O26" s="3" t="inlineStr">
        <is>
          <t>5GNSA</t>
        </is>
      </c>
      <c r="P26" s="3" t="inlineStr">
        <is>
          <t>4G上網收訊客訴</t>
        </is>
      </c>
      <c r="Q26" s="7" t="n">
        <v>7</v>
      </c>
      <c r="R26" s="3" t="n"/>
      <c r="S26" s="3" t="inlineStr">
        <is>
          <t>(U)環境因素</t>
        </is>
      </c>
      <c r="T26" s="3" t="inlineStr">
        <is>
          <t>戶外收訊正常，因週遭環境或建物影響，形成室內deepindoor收訊死角</t>
        </is>
      </c>
      <c r="U26" s="8" t="n"/>
      <c r="V26" s="3" t="n"/>
      <c r="W26" s="3" t="inlineStr">
        <is>
          <t>64032000</t>
        </is>
      </c>
      <c r="X26" s="3" t="inlineStr">
        <is>
          <t>64002000</t>
        </is>
      </c>
      <c r="Y26" s="3" t="inlineStr">
        <is>
          <t>64037000</t>
        </is>
      </c>
      <c r="Z26" s="3" t="inlineStr">
        <is>
          <t>暫無改善</t>
        </is>
      </c>
      <c r="AA26" s="8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26" s="9" t="inlineStr">
        <is>
          <t>64032000</t>
        </is>
      </c>
      <c r="AC26" s="7" t="n">
        <v>46.06</v>
      </c>
      <c r="AD26" s="7" t="n">
        <v>-115.62</v>
      </c>
      <c r="AE26" s="7" t="n">
        <v>-116.05</v>
      </c>
      <c r="AF26" s="7" t="n">
        <v>-116.24</v>
      </c>
      <c r="AG26" s="7" t="n">
        <v>9.970000000000001</v>
      </c>
      <c r="AH26" s="7" t="n">
        <v>11.24</v>
      </c>
      <c r="AI26" s="7" t="n">
        <v>4.18</v>
      </c>
      <c r="AJ26" s="7" t="n">
        <v>1</v>
      </c>
      <c r="AK26" s="7" t="n">
        <v>1</v>
      </c>
      <c r="AL26" s="7" t="n">
        <v>1</v>
      </c>
      <c r="AM26" s="7" t="n">
        <v>9.83</v>
      </c>
      <c r="AN26" s="7" t="n">
        <v>8.039999999999999</v>
      </c>
      <c r="AO26" s="7" t="n">
        <v>6.25</v>
      </c>
      <c r="AP26" s="7" t="n">
        <v>1</v>
      </c>
      <c r="AQ26" s="7" t="n">
        <v>1</v>
      </c>
      <c r="AR26" s="7" t="n">
        <v>1</v>
      </c>
      <c r="AS26" s="7" t="n">
        <v>1</v>
      </c>
      <c r="AT26" s="7" t="n">
        <v>1</v>
      </c>
      <c r="AU26" s="7" t="n">
        <v>1</v>
      </c>
      <c r="AV26" s="9" t="inlineStr">
        <is>
          <t>64002000</t>
        </is>
      </c>
      <c r="AW26" s="7" t="n">
        <v>55.51</v>
      </c>
      <c r="AX26" s="7" t="n">
        <v>-113.04</v>
      </c>
      <c r="AY26" s="7" t="n">
        <v>-115.02</v>
      </c>
      <c r="AZ26" s="7" t="n">
        <v>-115.45</v>
      </c>
      <c r="BA26" s="7" t="n">
        <v>24.11</v>
      </c>
      <c r="BB26" s="7" t="n">
        <v>21.47</v>
      </c>
      <c r="BC26" s="7" t="n">
        <v>13.74</v>
      </c>
      <c r="BD26" s="7" t="n">
        <v>0.76</v>
      </c>
      <c r="BE26" s="7" t="n">
        <v>0.67</v>
      </c>
      <c r="BF26" s="7" t="n">
        <v>0.67</v>
      </c>
      <c r="BG26" s="7" t="n">
        <v>22.02</v>
      </c>
      <c r="BH26" s="7" t="n">
        <v>19.09</v>
      </c>
      <c r="BI26" s="7" t="n">
        <v>15.09</v>
      </c>
      <c r="BJ26" s="7" t="n">
        <v>1</v>
      </c>
      <c r="BK26" s="7" t="n">
        <v>1</v>
      </c>
      <c r="BL26" s="7" t="n">
        <v>1</v>
      </c>
      <c r="BM26" s="7" t="n">
        <v>1</v>
      </c>
      <c r="BN26" s="7" t="n">
        <v>1</v>
      </c>
      <c r="BO26" s="7" t="n">
        <v>1</v>
      </c>
      <c r="BP26" s="9" t="inlineStr">
        <is>
          <t>64037000</t>
        </is>
      </c>
      <c r="BQ26" s="7" t="n">
        <v>32.95</v>
      </c>
      <c r="BR26" s="7" t="n">
        <v>-113.55</v>
      </c>
      <c r="BS26" s="7" t="n">
        <v>-114.56</v>
      </c>
      <c r="BT26" s="7" t="n">
        <v>-115.05</v>
      </c>
      <c r="BU26" s="7" t="n">
        <v>10.94</v>
      </c>
      <c r="BV26" s="7" t="n">
        <v>7.22</v>
      </c>
      <c r="BW26" s="7" t="n">
        <v>3.32</v>
      </c>
      <c r="BX26" s="7" t="n">
        <v>1</v>
      </c>
      <c r="BY26" s="7" t="n">
        <v>1</v>
      </c>
      <c r="BZ26" s="7" t="n">
        <v>1</v>
      </c>
      <c r="CA26" s="7" t="n">
        <v>10.04</v>
      </c>
      <c r="CB26" s="7" t="n">
        <v>7.17</v>
      </c>
      <c r="CC26" s="7" t="n">
        <v>5.42</v>
      </c>
      <c r="CD26" s="7" t="n">
        <v>1</v>
      </c>
      <c r="CE26" s="7" t="n">
        <v>1</v>
      </c>
      <c r="CF26" s="7" t="n">
        <v>1</v>
      </c>
      <c r="CG26" s="7" t="n">
        <v>1</v>
      </c>
      <c r="CH26" s="7" t="n">
        <v>1</v>
      </c>
      <c r="CI26" s="7" t="n">
        <v>1</v>
      </c>
      <c r="CJ26" s="3" t="n"/>
      <c r="CK26" s="3" t="inlineStr">
        <is>
          <t>Apple OS</t>
        </is>
      </c>
      <c r="CL26" s="3" t="n"/>
      <c r="CM26" s="10" t="inlineStr">
        <is>
          <t>188客戶來電</t>
        </is>
      </c>
      <c r="CN26" s="11" t="n">
        <v>-99.5</v>
      </c>
      <c r="CO26" s="11" t="n">
        <v>-93</v>
      </c>
      <c r="CP26" s="11" t="n">
        <v>-89.63</v>
      </c>
      <c r="CQ26" s="11" t="n">
        <v>-83</v>
      </c>
      <c r="CR26" s="11" t="n">
        <v>-80</v>
      </c>
      <c r="CS26" s="11" t="n">
        <v>-14</v>
      </c>
      <c r="CT26" s="11" t="n">
        <v>-13</v>
      </c>
      <c r="CU26" s="11" t="n">
        <v>-12.13</v>
      </c>
      <c r="CV26" s="11" t="n">
        <v>-11</v>
      </c>
      <c r="CW26" s="11" t="n">
        <v>-8.5</v>
      </c>
      <c r="CX26" s="7" t="n">
        <v>120.5409089</v>
      </c>
      <c r="CY26" s="7" t="n">
        <v>23.7077947</v>
      </c>
      <c r="CZ26" s="10" t="inlineStr">
        <is>
          <t>因客訴地點人多，導致收訊擁擠</t>
        </is>
      </c>
      <c r="DA26" s="10" t="inlineStr">
        <is>
          <t>室內訊號不好</t>
        </is>
      </c>
      <c r="DC26" s="0">
        <f>IF(CP26&lt;-10,CP26,IF(ISERROR(AVERAGE(CN26:CR26)),"",AVERAGE(CN26:CR26)))</f>
        <v/>
      </c>
      <c r="DD26" s="36">
        <f>IF(AC26&lt;&gt;"",AC26/100,"")</f>
        <v/>
      </c>
      <c r="DE26" s="36">
        <f>IF(AW26&lt;&gt;"",AW26/100,"")</f>
        <v/>
      </c>
      <c r="DF26" s="36">
        <f>IF(BQ26&lt;&gt;"",BQ26/100,"")</f>
        <v/>
      </c>
      <c r="DG26" s="0">
        <f>MAX(DD26,DE26,DF26)</f>
        <v/>
      </c>
      <c r="DH26" s="0">
        <f>IF(DG26=DD26,W26,IF(DG26=DE26,X26,IF(DG26=DF26,Y26,"")))</f>
        <v/>
      </c>
      <c r="DI26" s="0">
        <f>VLOOKUP(G26,#REF!,2,0)</f>
        <v/>
      </c>
      <c r="DJ26" s="0">
        <f>IF(DC26&gt;-10,"",IF(ISERROR(DC26),"",CONCATENATE(INT(DC26/5)*5+5,"~",INT(DC26/5)*5)))</f>
        <v/>
      </c>
      <c r="DL26" s="0">
        <f>IF(AND(OR(N26="5G",N26="I5G"),O26="5GNSA"),"5G True User",IF(OR(N26="2G",N26="3G",N26="4G",N26="I4G"),"4G",IF(AND(OR(N26="5G",N26="I5G"),O26&lt;&gt;"5GNSA"),"5G非TU","")))</f>
        <v/>
      </c>
      <c r="DM26" s="0">
        <f>COUNTIFS(AD26:AF26,"&gt;-105",AD26:AF26,"&lt;0")+COUNTIFS(AX26:AZ26,"&gt;-105",AX26:AZ26,"&lt;0")+COUNTIFS(BR26:BT26,"&gt;-105",BR26:BT26,"&lt;0")</f>
        <v/>
      </c>
      <c r="DN26" s="0">
        <f>ROUND(MAX(DD26,DE26,DF26)*100/5,0)*0.05</f>
        <v/>
      </c>
      <c r="DO26" s="0">
        <f>IF(DC26&gt;-10,"",ROUND(DC26/5,0)*5)</f>
        <v/>
      </c>
      <c r="DP26" s="0">
        <f>IF(R2="作業","障礙",IF(R26="障礙","障礙",IF(R26="抗爭","抗爭",IF(R26="40055重大障礙","40055重大障礙",IF(R26="非TWM問題的障礙","非TWM問題的障礙",IF(U26=35806,"非TWM問題的障礙",IF( OR(AND(AJ26&lt;&gt;"",AJ26&gt;0,AJ26&lt;0.7),       AND(AK26&lt;&gt;"",AK26&gt;0,AK26&lt;0.7),       AND(AL26&lt;&gt;"",AL26&gt;0,AL26&lt;0.7),       AND(AP26&lt;&gt;"",AP26&gt;0,AP26&lt;0.7),       AND(AQ26&lt;&gt;"",AQ26&gt;0,AQ26&lt;0.7),       AND(AR26&lt;&gt;"",AR26&gt;0,AR26&lt;0.7),       AND(AS26&lt;&gt;"",AS26&gt;0,AS26&lt;0.7),       AND(AT26&lt;&gt;"",AT26&gt;0,AT26&lt;0.7),       AND(AU26&lt;&gt;"",AU26&gt;0,AU26&lt;0.7)),"障礙",IF( OR(AND(BD26&lt;&gt;"",BD26&gt;0,BD26&lt;0.7),       AND(BE26&lt;&gt;"",BE26&gt;0,BE26&lt;0.7),       AND(BF26&lt;&gt;"",BF26&gt;0,BF26&lt;0.7),       AND(BJ26&lt;&gt;"",BJ26&gt;0,BJ26&lt;0.7),       AND(BK26&lt;&gt;"",BK26&gt;0,BK26&lt;0.7),       AND(BL26&lt;&gt;"",BL26&gt;0,BL26&lt;0.7),       AND(BM26&lt;&gt;"",BM26&gt;0,BM26&lt;0.7),       AND(BN26&lt;&gt;"",BN26&gt;0,BN26&lt;0.7),       AND(BO26&lt;&gt;"",BO26&gt;0,BO26&lt;0.7)),"障礙",IF( OR(AND(BX26&lt;&gt;"",BX26&gt;0,BX26&lt;0.7),       AND(BY26&lt;&gt;"",BY26&gt;0,BY26&lt;0.7),       AND(BZ26&lt;&gt;"",BZ26&gt;0,BZ26&lt;0.7),       AND(CD26&lt;&gt;"",CD26&gt;0,CD26&lt;0.7),       AND(CE26&lt;&gt;"",CE26&gt;0,CE26&lt;0.7),       AND(CF26&lt;&gt;"",CF26&gt;0,CF26&lt;0.7),       AND(CG26&lt;&gt;"",CG26&gt;0,CG26&lt;0.7),       AND(CH26&lt;&gt;"",CH26&gt;0,CH26&lt;0.7),       AND(CI26&lt;&gt;"",CI26&gt;0,CI26&lt;0.7)),"障礙",IF(OR(CJ26="住抗",CJ26="暫時移除設備"),"抗爭",IF(CJ26&lt;&gt;"","障礙",IF(DM26&gt;2,"干擾",IF(Q26=6,"CC6",IF( OR(AND(DD26&lt;&gt;"",DD26&gt;0.8),AND(DE26&lt;&gt;"",DE26&gt;0.8),AND(DF26&lt;&gt;"",DF26&gt;0.8)),"PRB&gt;80",IF(AND(DC26&gt;-106,DC26&lt;-30),"RSRP優於-106",IF(DC26&lt;=-106,"RSRP劣於-106",""))))))))))))))))</f>
        <v/>
      </c>
      <c r="DQ26" s="0">
        <f>IF(ISERROR(SEARCH("&gt;&gt;檢查",AA26)),"",MID(AA26,SEARCH("PM分析:",AA26)+5,SEARCH("&gt;&gt;檢查",AA26)-SEARCH("PM分析:",AA26)-5))</f>
        <v/>
      </c>
      <c r="DR26" s="0">
        <f>IF(T26="因客訴地點人多，導致收訊擁擠","基站擁擠",IF(T26="因應特別活動調整相關參數導致","TTC",IF(OR(T26="基站障礙問題查測中",T26="基站問題待料中",T26="基站障礙問題已修復",T26="施工作業已恢復",T26="基站抗爭暫時關閉",T26="基站抗爭持續關閉中",T26="基站抗爭已復站",T26="基地台抗爭拆站",T26="基地台群體抗爭",T26="基站隱藏性障礙問題已修復"),"基站障礙",IF(OR(R26="作業",R26="障礙",R26="抗爭"),"基站障礙",IF(OR(T26="外在不明干擾影響，查測中",T26="干擾問題已排除",T26="外在不明干擾(大規模)影響",T26="干擾(大規模)問題已排除"),"干擾",IF(R26="干擾","干擾",""))))))</f>
        <v/>
      </c>
    </row>
    <row r="27">
      <c r="A27" s="12" t="inlineStr">
        <is>
          <t>2022-12-01-0021</t>
        </is>
      </c>
      <c r="B27" s="37" t="n">
        <v>63268714</v>
      </c>
      <c r="C27" s="38" t="n">
        <v>44896.31506944444</v>
      </c>
      <c r="D27" s="12" t="inlineStr">
        <is>
          <t>07</t>
        </is>
      </c>
      <c r="E27" s="12" t="inlineStr">
        <is>
          <t>202212</t>
        </is>
      </c>
      <c r="F27" s="12" t="inlineStr">
        <is>
          <t>2022/12/01~2022/12/07</t>
        </is>
      </c>
      <c r="G27" s="15" t="n">
        <v>44896</v>
      </c>
      <c r="H27" s="12" t="inlineStr">
        <is>
          <t>中區</t>
        </is>
      </c>
      <c r="I27" s="12" t="inlineStr">
        <is>
          <t>彰化縣</t>
        </is>
      </c>
      <c r="J27" s="12" t="inlineStr">
        <is>
          <t>彰化縣花壇鄉</t>
        </is>
      </c>
      <c r="K27" s="12" t="inlineStr">
        <is>
          <t>OM/TAC</t>
        </is>
      </c>
      <c r="L27" s="12" t="inlineStr">
        <is>
          <t>上網相關問題</t>
        </is>
      </c>
      <c r="M27" s="12" t="inlineStr">
        <is>
          <t>5G</t>
        </is>
      </c>
      <c r="N27" s="12" t="inlineStr">
        <is>
          <t>5G</t>
        </is>
      </c>
      <c r="O27" s="12" t="inlineStr">
        <is>
          <t>5GNSA</t>
        </is>
      </c>
      <c r="P27" s="12" t="inlineStr">
        <is>
          <t>4G上網收訊客訴</t>
        </is>
      </c>
      <c r="Q27" s="16" t="n">
        <v>5</v>
      </c>
      <c r="R27" s="12" t="n"/>
      <c r="S27" s="12" t="inlineStr">
        <is>
          <t>(U)環境因素</t>
        </is>
      </c>
      <c r="T27" s="12" t="inlineStr">
        <is>
          <t>4G正常、5G訊號不佳</t>
        </is>
      </c>
      <c r="U27" s="17" t="n"/>
      <c r="V27" s="12" t="n"/>
      <c r="W27" s="12" t="inlineStr">
        <is>
          <t>50309000</t>
        </is>
      </c>
      <c r="X27" s="12" t="inlineStr">
        <is>
          <t>50387000</t>
        </is>
      </c>
      <c r="Y27" s="12" t="inlineStr">
        <is>
          <t>50308000</t>
        </is>
      </c>
      <c r="Z27" s="12" t="inlineStr">
        <is>
          <t>網路正常</t>
        </is>
      </c>
      <c r="AA27" s="17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27" s="9" t="inlineStr">
        <is>
          <t>50309000</t>
        </is>
      </c>
      <c r="AC27" s="16" t="n">
        <v>57.26</v>
      </c>
      <c r="AD27" s="16" t="n">
        <v>-113.3</v>
      </c>
      <c r="AE27" s="16" t="n">
        <v>-114.48</v>
      </c>
      <c r="AF27" s="16" t="n">
        <v>-115.14</v>
      </c>
      <c r="AG27" s="16" t="n">
        <v>38.97</v>
      </c>
      <c r="AH27" s="16" t="n">
        <v>31.85</v>
      </c>
      <c r="AI27" s="16" t="n">
        <v>16.36</v>
      </c>
      <c r="AJ27" s="16" t="n">
        <v>0.82</v>
      </c>
      <c r="AK27" s="16" t="n">
        <v>0.67</v>
      </c>
      <c r="AL27" s="16" t="n">
        <v>0.67</v>
      </c>
      <c r="AM27" s="16" t="n">
        <v>22.89</v>
      </c>
      <c r="AN27" s="16" t="n">
        <v>20.29</v>
      </c>
      <c r="AO27" s="16" t="n">
        <v>14.75</v>
      </c>
      <c r="AP27" s="16" t="n">
        <v>1</v>
      </c>
      <c r="AQ27" s="16" t="n">
        <v>1</v>
      </c>
      <c r="AR27" s="16" t="n">
        <v>1</v>
      </c>
      <c r="AS27" s="16" t="n">
        <v>0.99</v>
      </c>
      <c r="AT27" s="16" t="n">
        <v>1</v>
      </c>
      <c r="AU27" s="16" t="n">
        <v>1</v>
      </c>
      <c r="AV27" s="9" t="inlineStr">
        <is>
          <t>50387000</t>
        </is>
      </c>
      <c r="AW27" s="16" t="n">
        <v>78.54000000000001</v>
      </c>
      <c r="AX27" s="16" t="n">
        <v>-113.41</v>
      </c>
      <c r="AY27" s="16" t="n">
        <v>-114.24</v>
      </c>
      <c r="AZ27" s="16" t="n">
        <v>-114.69</v>
      </c>
      <c r="BA27" s="16" t="n">
        <v>28.32</v>
      </c>
      <c r="BB27" s="16" t="n">
        <v>25.93</v>
      </c>
      <c r="BC27" s="16" t="n">
        <v>14.42</v>
      </c>
      <c r="BD27" s="16" t="n">
        <v>1</v>
      </c>
      <c r="BE27" s="16" t="n">
        <v>1</v>
      </c>
      <c r="BF27" s="16" t="n">
        <v>1</v>
      </c>
      <c r="BG27" s="16" t="n">
        <v>21.5</v>
      </c>
      <c r="BH27" s="16" t="n">
        <v>17.88</v>
      </c>
      <c r="BI27" s="16" t="n">
        <v>13.54</v>
      </c>
      <c r="BJ27" s="16" t="n">
        <v>1</v>
      </c>
      <c r="BK27" s="16" t="n">
        <v>1</v>
      </c>
      <c r="BL27" s="16" t="n">
        <v>1</v>
      </c>
      <c r="BM27" s="16" t="n">
        <v>1</v>
      </c>
      <c r="BN27" s="16" t="n">
        <v>1</v>
      </c>
      <c r="BO27" s="16" t="n">
        <v>1</v>
      </c>
      <c r="BP27" s="9" t="inlineStr">
        <is>
          <t>50308000</t>
        </is>
      </c>
      <c r="BQ27" s="16" t="n">
        <v>57.17</v>
      </c>
      <c r="BR27" s="16" t="n">
        <v>-112.98</v>
      </c>
      <c r="BS27" s="16" t="n">
        <v>-114.11</v>
      </c>
      <c r="BT27" s="16" t="n">
        <v>-114.95</v>
      </c>
      <c r="BU27" s="16" t="n">
        <v>30.06</v>
      </c>
      <c r="BV27" s="16" t="n">
        <v>21.73</v>
      </c>
      <c r="BW27" s="16" t="n">
        <v>11.48</v>
      </c>
      <c r="BX27" s="16" t="n">
        <v>0.75</v>
      </c>
      <c r="BY27" s="16" t="n">
        <v>0.67</v>
      </c>
      <c r="BZ27" s="16" t="n">
        <v>0.67</v>
      </c>
      <c r="CA27" s="16" t="n">
        <v>20.89</v>
      </c>
      <c r="CB27" s="16" t="n">
        <v>18.29</v>
      </c>
      <c r="CC27" s="16" t="n">
        <v>13.83</v>
      </c>
      <c r="CD27" s="16" t="n">
        <v>1</v>
      </c>
      <c r="CE27" s="16" t="n">
        <v>1</v>
      </c>
      <c r="CF27" s="16" t="n">
        <v>1</v>
      </c>
      <c r="CG27" s="16" t="n">
        <v>1</v>
      </c>
      <c r="CH27" s="16" t="n">
        <v>1</v>
      </c>
      <c r="CI27" s="16" t="n">
        <v>1</v>
      </c>
      <c r="CJ27" s="12" t="n"/>
      <c r="CK27" s="12" t="inlineStr">
        <is>
          <t>Apple OS</t>
        </is>
      </c>
      <c r="CL27" s="12" t="inlineStr">
        <is>
          <t>凱擘</t>
        </is>
      </c>
      <c r="CM27" s="18" t="inlineStr">
        <is>
          <t>188客戶來電</t>
        </is>
      </c>
      <c r="CN27" s="19" t="n">
        <v>-114</v>
      </c>
      <c r="CO27" s="19" t="n">
        <v>-107</v>
      </c>
      <c r="CP27" s="19" t="n">
        <v>-105.47</v>
      </c>
      <c r="CQ27" s="19" t="n">
        <v>-103</v>
      </c>
      <c r="CR27" s="19" t="n">
        <v>-101.5</v>
      </c>
      <c r="CS27" s="19" t="n">
        <v>-15</v>
      </c>
      <c r="CT27" s="19" t="n">
        <v>-12.5</v>
      </c>
      <c r="CU27" s="19" t="n">
        <v>-11.24</v>
      </c>
      <c r="CV27" s="19" t="n">
        <v>-10</v>
      </c>
      <c r="CW27" s="19" t="n">
        <v>-8.5</v>
      </c>
      <c r="CX27" s="16" t="n">
        <v>120.546398</v>
      </c>
      <c r="CY27" s="16" t="n">
        <v>24.0179549</v>
      </c>
      <c r="CZ27" s="18" t="inlineStr">
        <is>
          <t>其他答案</t>
        </is>
      </c>
      <c r="DA27" s="18" t="inlineStr">
        <is>
          <t>室內訊號不好</t>
        </is>
      </c>
      <c r="DC27" s="0">
        <f>IF(CP27&lt;-10,CP27,IF(ISERROR(AVERAGE(CN27:CR27)),"",AVERAGE(CN27:CR27)))</f>
        <v/>
      </c>
      <c r="DD27" s="36">
        <f>IF(AC27&lt;&gt;"",AC27/100,"")</f>
        <v/>
      </c>
      <c r="DE27" s="36">
        <f>IF(AW27&lt;&gt;"",AW27/100,"")</f>
        <v/>
      </c>
      <c r="DF27" s="36">
        <f>IF(BQ27&lt;&gt;"",BQ27/100,"")</f>
        <v/>
      </c>
      <c r="DG27" s="0">
        <f>MAX(DD27,DE27,DF27)</f>
        <v/>
      </c>
      <c r="DH27" s="0">
        <f>IF(DG27=DD27,W27,IF(DG27=DE27,X27,IF(DG27=DF27,Y27,"")))</f>
        <v/>
      </c>
      <c r="DI27" s="0">
        <f>VLOOKUP(G27,#REF!,2,0)</f>
        <v/>
      </c>
      <c r="DJ27" s="0">
        <f>IF(DC27&gt;-10,"",IF(ISERROR(DC27),"",CONCATENATE(INT(DC27/5)*5+5,"~",INT(DC27/5)*5)))</f>
        <v/>
      </c>
      <c r="DL27" s="0">
        <f>IF(AND(OR(N27="5G",N27="I5G"),O27="5GNSA"),"5G True User",IF(OR(N27="2G",N27="3G",N27="4G",N27="I4G"),"4G",IF(AND(OR(N27="5G",N27="I5G"),O27&lt;&gt;"5GNSA"),"5G非TU","")))</f>
        <v/>
      </c>
      <c r="DM27" s="0">
        <f>COUNTIFS(AD27:AF27,"&gt;-105",AD27:AF27,"&lt;0")+COUNTIFS(AX27:AZ27,"&gt;-105",AX27:AZ27,"&lt;0")+COUNTIFS(BR27:BT27,"&gt;-105",BR27:BT27,"&lt;0")</f>
        <v/>
      </c>
      <c r="DN27" s="0">
        <f>ROUND(MAX(DD27,DE27,DF27)*100/5,0)*0.05</f>
        <v/>
      </c>
      <c r="DO27" s="0">
        <f>IF(DC27&gt;-10,"",ROUND(DC27/5,0)*5)</f>
        <v/>
      </c>
      <c r="DP27" s="0">
        <f>IF(R2="作業","障礙",IF(R27="障礙","障礙",IF(R27="抗爭","抗爭",IF(R27="40055重大障礙","40055重大障礙",IF(R27="非TWM問題的障礙","非TWM問題的障礙",IF(U27=35806,"非TWM問題的障礙",IF( OR(AND(AJ27&lt;&gt;"",AJ27&gt;0,AJ27&lt;0.7),       AND(AK27&lt;&gt;"",AK27&gt;0,AK27&lt;0.7),       AND(AL27&lt;&gt;"",AL27&gt;0,AL27&lt;0.7),       AND(AP27&lt;&gt;"",AP27&gt;0,AP27&lt;0.7),       AND(AQ27&lt;&gt;"",AQ27&gt;0,AQ27&lt;0.7),       AND(AR27&lt;&gt;"",AR27&gt;0,AR27&lt;0.7),       AND(AS27&lt;&gt;"",AS27&gt;0,AS27&lt;0.7),       AND(AT27&lt;&gt;"",AT27&gt;0,AT27&lt;0.7),       AND(AU27&lt;&gt;"",AU27&gt;0,AU27&lt;0.7)),"障礙",IF( OR(AND(BD27&lt;&gt;"",BD27&gt;0,BD27&lt;0.7),       AND(BE27&lt;&gt;"",BE27&gt;0,BE27&lt;0.7),       AND(BF27&lt;&gt;"",BF27&gt;0,BF27&lt;0.7),       AND(BJ27&lt;&gt;"",BJ27&gt;0,BJ27&lt;0.7),       AND(BK27&lt;&gt;"",BK27&gt;0,BK27&lt;0.7),       AND(BL27&lt;&gt;"",BL27&gt;0,BL27&lt;0.7),       AND(BM27&lt;&gt;"",BM27&gt;0,BM27&lt;0.7),       AND(BN27&lt;&gt;"",BN27&gt;0,BN27&lt;0.7),       AND(BO27&lt;&gt;"",BO27&gt;0,BO27&lt;0.7)),"障礙",IF( OR(AND(BX27&lt;&gt;"",BX27&gt;0,BX27&lt;0.7),       AND(BY27&lt;&gt;"",BY27&gt;0,BY27&lt;0.7),       AND(BZ27&lt;&gt;"",BZ27&gt;0,BZ27&lt;0.7),       AND(CD27&lt;&gt;"",CD27&gt;0,CD27&lt;0.7),       AND(CE27&lt;&gt;"",CE27&gt;0,CE27&lt;0.7),       AND(CF27&lt;&gt;"",CF27&gt;0,CF27&lt;0.7),       AND(CG27&lt;&gt;"",CG27&gt;0,CG27&lt;0.7),       AND(CH27&lt;&gt;"",CH27&gt;0,CH27&lt;0.7),       AND(CI27&lt;&gt;"",CI27&gt;0,CI27&lt;0.7)),"障礙",IF(OR(CJ27="住抗",CJ27="暫時移除設備"),"抗爭",IF(CJ27&lt;&gt;"","障礙",IF(DM27&gt;2,"干擾",IF(Q27=6,"CC6",IF( OR(AND(DD27&lt;&gt;"",DD27&gt;0.8),AND(DE27&lt;&gt;"",DE27&gt;0.8),AND(DF27&lt;&gt;"",DF27&gt;0.8)),"PRB&gt;80",IF(AND(DC27&gt;-106,DC27&lt;-30),"RSRP優於-106",IF(DC27&lt;=-106,"RSRP劣於-106",""))))))))))))))))</f>
        <v/>
      </c>
      <c r="DQ27" s="0">
        <f>IF(ISERROR(SEARCH("&gt;&gt;檢查",AA27)),"",MID(AA27,SEARCH("PM分析:",AA27)+5,SEARCH("&gt;&gt;檢查",AA27)-SEARCH("PM分析:",AA27)-5))</f>
        <v/>
      </c>
      <c r="DR27" s="0">
        <f>IF(T27="因客訴地點人多，導致收訊擁擠","基站擁擠",IF(T27="因應特別活動調整相關參數導致","TTC",IF(OR(T27="基站障礙問題查測中",T27="基站問題待料中",T27="基站障礙問題已修復",T27="施工作業已恢復",T27="基站抗爭暫時關閉",T27="基站抗爭持續關閉中",T27="基站抗爭已復站",T27="基地台抗爭拆站",T27="基地台群體抗爭",T27="基站隱藏性障礙問題已修復"),"基站障礙",IF(OR(R27="作業",R27="障礙",R27="抗爭"),"基站障礙",IF(OR(T27="外在不明干擾影響，查測中",T27="干擾問題已排除",T27="外在不明干擾(大規模)影響",T27="干擾(大規模)問題已排除"),"干擾",IF(R27="干擾","干擾",""))))))</f>
        <v/>
      </c>
    </row>
    <row r="28">
      <c r="A28" s="3" t="inlineStr">
        <is>
          <t>2022-12-01-0022</t>
        </is>
      </c>
      <c r="B28" s="34" t="n">
        <v>14113593</v>
      </c>
      <c r="C28" s="35" t="n">
        <v>44896.34629629629</v>
      </c>
      <c r="D28" s="3" t="inlineStr">
        <is>
          <t>08</t>
        </is>
      </c>
      <c r="E28" s="3" t="inlineStr">
        <is>
          <t>202212</t>
        </is>
      </c>
      <c r="F28" s="3" t="inlineStr">
        <is>
          <t>2022/12/01~2022/12/07</t>
        </is>
      </c>
      <c r="G28" s="6" t="n">
        <v>44896</v>
      </c>
      <c r="H28" s="3" t="inlineStr">
        <is>
          <t>北一</t>
        </is>
      </c>
      <c r="I28" s="3" t="inlineStr">
        <is>
          <t>新北市</t>
        </is>
      </c>
      <c r="J28" s="3" t="inlineStr">
        <is>
          <t>新北市汐止區</t>
        </is>
      </c>
      <c r="K28" s="3" t="inlineStr">
        <is>
          <t>OM/TAC</t>
        </is>
      </c>
      <c r="L28" s="3" t="inlineStr">
        <is>
          <t>上網相關問題</t>
        </is>
      </c>
      <c r="M28" s="3" t="inlineStr">
        <is>
          <t>4G</t>
        </is>
      </c>
      <c r="N28" s="3" t="inlineStr">
        <is>
          <t>4G</t>
        </is>
      </c>
      <c r="O28" s="3" t="inlineStr">
        <is>
          <t>4G</t>
        </is>
      </c>
      <c r="P28" s="3" t="inlineStr">
        <is>
          <t>4G上網收訊客訴</t>
        </is>
      </c>
      <c r="Q28" s="7" t="n">
        <v>5</v>
      </c>
      <c r="R28" s="3" t="n"/>
      <c r="S28" s="3" t="inlineStr">
        <is>
          <t>(U)環境因素</t>
        </is>
      </c>
      <c r="T28" s="3" t="inlineStr">
        <is>
          <t>戶外收訊正常，因週遭環境或建物影響，形成室內deepindoor收訊死角</t>
        </is>
      </c>
      <c r="U28" s="8" t="n"/>
      <c r="V28" s="3" t="n"/>
      <c r="W28" s="3" t="inlineStr">
        <is>
          <t>221V0000</t>
        </is>
      </c>
      <c r="X28" s="3" t="inlineStr">
        <is>
          <t>221P7000</t>
        </is>
      </c>
      <c r="Y28" s="3" t="inlineStr">
        <is>
          <t>221K2000</t>
        </is>
      </c>
      <c r="Z28" s="3" t="inlineStr">
        <is>
          <t>暫無改善</t>
        </is>
      </c>
      <c r="AA28" s="8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28" s="9" t="inlineStr">
        <is>
          <t>221V0000</t>
        </is>
      </c>
      <c r="AC28" s="7" t="n">
        <v>79.91</v>
      </c>
      <c r="AD28" s="7" t="n">
        <v>-107.37</v>
      </c>
      <c r="AE28" s="7" t="n">
        <v>-107.78</v>
      </c>
      <c r="AF28" s="7" t="n">
        <v>-109.51</v>
      </c>
      <c r="AG28" s="7" t="n">
        <v>29.77</v>
      </c>
      <c r="AH28" s="7" t="n">
        <v>34.01</v>
      </c>
      <c r="AI28" s="7" t="n">
        <v>36.5</v>
      </c>
      <c r="AJ28" s="7" t="n">
        <v>1</v>
      </c>
      <c r="AK28" s="7" t="n">
        <v>0.83</v>
      </c>
      <c r="AL28" s="7" t="n">
        <v>0.67</v>
      </c>
      <c r="AM28" s="7" t="n">
        <v>23.83</v>
      </c>
      <c r="AN28" s="7" t="n">
        <v>31.69</v>
      </c>
      <c r="AO28" s="7" t="n">
        <v>36.58</v>
      </c>
      <c r="AP28" s="7" t="n">
        <v>1</v>
      </c>
      <c r="AQ28" s="7" t="n">
        <v>1</v>
      </c>
      <c r="AR28" s="7" t="n">
        <v>1</v>
      </c>
      <c r="AS28" s="7" t="n">
        <v>1</v>
      </c>
      <c r="AT28" s="7" t="n">
        <v>1</v>
      </c>
      <c r="AU28" s="7" t="n">
        <v>1</v>
      </c>
      <c r="AV28" s="9" t="inlineStr">
        <is>
          <t>221P7000</t>
        </is>
      </c>
      <c r="AW28" s="7" t="n">
        <v>81.31999999999999</v>
      </c>
      <c r="AX28" s="7" t="n">
        <v>-113.61</v>
      </c>
      <c r="AY28" s="7" t="n">
        <v>-113.67</v>
      </c>
      <c r="AZ28" s="7" t="n">
        <v>-114.53</v>
      </c>
      <c r="BA28" s="7" t="n">
        <v>27.28</v>
      </c>
      <c r="BB28" s="7" t="n">
        <v>33.94</v>
      </c>
      <c r="BC28" s="7" t="n">
        <v>25.6</v>
      </c>
      <c r="BD28" s="7" t="n">
        <v>1</v>
      </c>
      <c r="BE28" s="7" t="n">
        <v>0.79</v>
      </c>
      <c r="BF28" s="7" t="n">
        <v>0.67</v>
      </c>
      <c r="BG28" s="7" t="n">
        <v>19.03</v>
      </c>
      <c r="BH28" s="7" t="n">
        <v>23.02</v>
      </c>
      <c r="BI28" s="7" t="n">
        <v>24.88</v>
      </c>
      <c r="BJ28" s="7" t="n">
        <v>1</v>
      </c>
      <c r="BK28" s="7" t="n">
        <v>1</v>
      </c>
      <c r="BL28" s="7" t="n">
        <v>1</v>
      </c>
      <c r="BM28" s="7" t="n">
        <v>1</v>
      </c>
      <c r="BN28" s="7" t="n">
        <v>0.99</v>
      </c>
      <c r="BO28" s="7" t="n">
        <v>1</v>
      </c>
      <c r="BP28" s="9" t="inlineStr">
        <is>
          <t>221K2000</t>
        </is>
      </c>
      <c r="BQ28" s="7" t="n">
        <v>79.75</v>
      </c>
      <c r="BR28" s="7" t="n">
        <v>-116.56</v>
      </c>
      <c r="BS28" s="7" t="n">
        <v>-116.42</v>
      </c>
      <c r="BT28" s="7" t="n">
        <v>-116.78</v>
      </c>
      <c r="BU28" s="7" t="n">
        <v>20.53</v>
      </c>
      <c r="BV28" s="7" t="n">
        <v>27.22</v>
      </c>
      <c r="BW28" s="7" t="n">
        <v>28.79</v>
      </c>
      <c r="BX28" s="7" t="n">
        <v>1</v>
      </c>
      <c r="BY28" s="7" t="n">
        <v>0.65</v>
      </c>
      <c r="BZ28" s="7" t="n">
        <v>0.5</v>
      </c>
      <c r="CA28" s="7" t="n">
        <v>20.29</v>
      </c>
      <c r="CB28" s="7" t="n">
        <v>26.5</v>
      </c>
      <c r="CC28" s="7" t="n">
        <v>37.5</v>
      </c>
      <c r="CD28" s="7" t="n">
        <v>1</v>
      </c>
      <c r="CE28" s="7" t="n">
        <v>1</v>
      </c>
      <c r="CF28" s="7" t="n">
        <v>1</v>
      </c>
      <c r="CG28" s="7" t="n">
        <v>1</v>
      </c>
      <c r="CH28" s="7" t="n">
        <v>1</v>
      </c>
      <c r="CI28" s="7" t="n">
        <v>1</v>
      </c>
      <c r="CJ28" s="3" t="n"/>
      <c r="CK28" s="3" t="inlineStr">
        <is>
          <t>Android</t>
        </is>
      </c>
      <c r="CL28" s="3" t="inlineStr">
        <is>
          <t>台固媒體</t>
        </is>
      </c>
      <c r="CM28" s="10" t="inlineStr">
        <is>
          <t>188客戶來電</t>
        </is>
      </c>
      <c r="CN28" s="11" t="n">
        <v>-124</v>
      </c>
      <c r="CO28" s="11" t="n">
        <v>-110</v>
      </c>
      <c r="CP28" s="11" t="n">
        <v>-103.75</v>
      </c>
      <c r="CQ28" s="11" t="n">
        <v>-95</v>
      </c>
      <c r="CR28" s="11" t="n">
        <v>-78</v>
      </c>
      <c r="CS28" s="11" t="n">
        <v>-20</v>
      </c>
      <c r="CT28" s="11" t="n">
        <v>-15.5</v>
      </c>
      <c r="CU28" s="11" t="n">
        <v>-14.14</v>
      </c>
      <c r="CV28" s="11" t="n">
        <v>-12.5</v>
      </c>
      <c r="CW28" s="11" t="n">
        <v>-9</v>
      </c>
      <c r="CX28" s="7" t="n">
        <v>121.642411</v>
      </c>
      <c r="CY28" s="7" t="n">
        <v>25.0698769</v>
      </c>
      <c r="CZ28" s="10" t="inlineStr">
        <is>
          <t>基站障礙</t>
        </is>
      </c>
      <c r="DA28" s="10" t="inlineStr">
        <is>
          <t>室內訊號不好</t>
        </is>
      </c>
      <c r="DC28" s="0">
        <f>IF(CP28&lt;-10,CP28,IF(ISERROR(AVERAGE(CN28:CR28)),"",AVERAGE(CN28:CR28)))</f>
        <v/>
      </c>
      <c r="DD28" s="36">
        <f>IF(AC28&lt;&gt;"",AC28/100,"")</f>
        <v/>
      </c>
      <c r="DE28" s="36">
        <f>IF(AW28&lt;&gt;"",AW28/100,"")</f>
        <v/>
      </c>
      <c r="DF28" s="36">
        <f>IF(BQ28&lt;&gt;"",BQ28/100,"")</f>
        <v/>
      </c>
      <c r="DG28" s="0">
        <f>MAX(DD28,DE28,DF28)</f>
        <v/>
      </c>
      <c r="DH28" s="0">
        <f>IF(DG28=DD28,W28,IF(DG28=DE28,X28,IF(DG28=DF28,Y28,"")))</f>
        <v/>
      </c>
      <c r="DI28" s="0">
        <f>VLOOKUP(G28,#REF!,2,0)</f>
        <v/>
      </c>
      <c r="DJ28" s="0">
        <f>IF(DC28&gt;-10,"",IF(ISERROR(DC28),"",CONCATENATE(INT(DC28/5)*5+5,"~",INT(DC28/5)*5)))</f>
        <v/>
      </c>
      <c r="DL28" s="0">
        <f>IF(AND(OR(N28="5G",N28="I5G"),O28="5GNSA"),"5G True User",IF(OR(N28="2G",N28="3G",N28="4G",N28="I4G"),"4G",IF(AND(OR(N28="5G",N28="I5G"),O28&lt;&gt;"5GNSA"),"5G非TU","")))</f>
        <v/>
      </c>
      <c r="DM28" s="0">
        <f>COUNTIFS(AD28:AF28,"&gt;-105",AD28:AF28,"&lt;0")+COUNTIFS(AX28:AZ28,"&gt;-105",AX28:AZ28,"&lt;0")+COUNTIFS(BR28:BT28,"&gt;-105",BR28:BT28,"&lt;0")</f>
        <v/>
      </c>
      <c r="DN28" s="0">
        <f>ROUND(MAX(DD28,DE28,DF28)*100/5,0)*0.05</f>
        <v/>
      </c>
      <c r="DO28" s="0">
        <f>IF(DC28&gt;-10,"",ROUND(DC28/5,0)*5)</f>
        <v/>
      </c>
      <c r="DP28" s="0">
        <f>IF(R2="作業","障礙",IF(R28="障礙","障礙",IF(R28="抗爭","抗爭",IF(R28="40055重大障礙","40055重大障礙",IF(R28="非TWM問題的障礙","非TWM問題的障礙",IF(U28=35806,"非TWM問題的障礙",IF( OR(AND(AJ28&lt;&gt;"",AJ28&gt;0,AJ28&lt;0.7),       AND(AK28&lt;&gt;"",AK28&gt;0,AK28&lt;0.7),       AND(AL28&lt;&gt;"",AL28&gt;0,AL28&lt;0.7),       AND(AP28&lt;&gt;"",AP28&gt;0,AP28&lt;0.7),       AND(AQ28&lt;&gt;"",AQ28&gt;0,AQ28&lt;0.7),       AND(AR28&lt;&gt;"",AR28&gt;0,AR28&lt;0.7),       AND(AS28&lt;&gt;"",AS28&gt;0,AS28&lt;0.7),       AND(AT28&lt;&gt;"",AT28&gt;0,AT28&lt;0.7),       AND(AU28&lt;&gt;"",AU28&gt;0,AU28&lt;0.7)),"障礙",IF( OR(AND(BD28&lt;&gt;"",BD28&gt;0,BD28&lt;0.7),       AND(BE28&lt;&gt;"",BE28&gt;0,BE28&lt;0.7),       AND(BF28&lt;&gt;"",BF28&gt;0,BF28&lt;0.7),       AND(BJ28&lt;&gt;"",BJ28&gt;0,BJ28&lt;0.7),       AND(BK28&lt;&gt;"",BK28&gt;0,BK28&lt;0.7),       AND(BL28&lt;&gt;"",BL28&gt;0,BL28&lt;0.7),       AND(BM28&lt;&gt;"",BM28&gt;0,BM28&lt;0.7),       AND(BN28&lt;&gt;"",BN28&gt;0,BN28&lt;0.7),       AND(BO28&lt;&gt;"",BO28&gt;0,BO28&lt;0.7)),"障礙",IF( OR(AND(BX28&lt;&gt;"",BX28&gt;0,BX28&lt;0.7),       AND(BY28&lt;&gt;"",BY28&gt;0,BY28&lt;0.7),       AND(BZ28&lt;&gt;"",BZ28&gt;0,BZ28&lt;0.7),       AND(CD28&lt;&gt;"",CD28&gt;0,CD28&lt;0.7),       AND(CE28&lt;&gt;"",CE28&gt;0,CE28&lt;0.7),       AND(CF28&lt;&gt;"",CF28&gt;0,CF28&lt;0.7),       AND(CG28&lt;&gt;"",CG28&gt;0,CG28&lt;0.7),       AND(CH28&lt;&gt;"",CH28&gt;0,CH28&lt;0.7),       AND(CI28&lt;&gt;"",CI28&gt;0,CI28&lt;0.7)),"障礙",IF(OR(CJ28="住抗",CJ28="暫時移除設備"),"抗爭",IF(CJ28&lt;&gt;"","障礙",IF(DM28&gt;2,"干擾",IF(Q28=6,"CC6",IF( OR(AND(DD28&lt;&gt;"",DD28&gt;0.8),AND(DE28&lt;&gt;"",DE28&gt;0.8),AND(DF28&lt;&gt;"",DF28&gt;0.8)),"PRB&gt;80",IF(AND(DC28&gt;-106,DC28&lt;-30),"RSRP優於-106",IF(DC28&lt;=-106,"RSRP劣於-106",""))))))))))))))))</f>
        <v/>
      </c>
      <c r="DQ28" s="0">
        <f>IF(ISERROR(SEARCH("&gt;&gt;檢查",AA28)),"",MID(AA28,SEARCH("PM分析:",AA28)+5,SEARCH("&gt;&gt;檢查",AA28)-SEARCH("PM分析:",AA28)-5))</f>
        <v/>
      </c>
      <c r="DR28" s="0">
        <f>IF(T28="因客訴地點人多，導致收訊擁擠","基站擁擠",IF(T28="因應特別活動調整相關參數導致","TTC",IF(OR(T28="基站障礙問題查測中",T28="基站問題待料中",T28="基站障礙問題已修復",T28="施工作業已恢復",T28="基站抗爭暫時關閉",T28="基站抗爭持續關閉中",T28="基站抗爭已復站",T28="基地台抗爭拆站",T28="基地台群體抗爭",T28="基站隱藏性障礙問題已修復"),"基站障礙",IF(OR(R28="作業",R28="障礙",R28="抗爭"),"基站障礙",IF(OR(T28="外在不明干擾影響，查測中",T28="干擾問題已排除",T28="外在不明干擾(大規模)影響",T28="干擾(大規模)問題已排除"),"干擾",IF(R28="干擾","干擾",""))))))</f>
        <v/>
      </c>
    </row>
    <row r="29">
      <c r="A29" s="12" t="inlineStr">
        <is>
          <t>2022-12-01-0023</t>
        </is>
      </c>
      <c r="B29" s="37" t="n">
        <v>60758027</v>
      </c>
      <c r="C29" s="38" t="n">
        <v>44896.34649305556</v>
      </c>
      <c r="D29" s="12" t="inlineStr">
        <is>
          <t>08</t>
        </is>
      </c>
      <c r="E29" s="12" t="inlineStr">
        <is>
          <t>202212</t>
        </is>
      </c>
      <c r="F29" s="12" t="inlineStr">
        <is>
          <t>2022/12/01~2022/12/07</t>
        </is>
      </c>
      <c r="G29" s="15" t="n">
        <v>44896</v>
      </c>
      <c r="H29" s="12" t="inlineStr">
        <is>
          <t>中區</t>
        </is>
      </c>
      <c r="I29" s="12" t="inlineStr">
        <is>
          <t>彰化縣</t>
        </is>
      </c>
      <c r="J29" s="12" t="inlineStr">
        <is>
          <t>彰化縣溪湖鎮</t>
        </is>
      </c>
      <c r="K29" s="12" t="inlineStr">
        <is>
          <t>OM/TAC</t>
        </is>
      </c>
      <c r="L29" s="12" t="inlineStr">
        <is>
          <t>上網相關問題</t>
        </is>
      </c>
      <c r="M29" s="12" t="inlineStr">
        <is>
          <t>5G</t>
        </is>
      </c>
      <c r="N29" s="12" t="inlineStr">
        <is>
          <t>5G</t>
        </is>
      </c>
      <c r="O29" s="12" t="inlineStr">
        <is>
          <t>5GNSA</t>
        </is>
      </c>
      <c r="P29" s="12" t="inlineStr">
        <is>
          <t>4G上網收訊客訴</t>
        </is>
      </c>
      <c r="Q29" s="16" t="n">
        <v>7</v>
      </c>
      <c r="R29" s="12" t="n"/>
      <c r="S29" s="12" t="inlineStr">
        <is>
          <t>(U)環境因素</t>
        </is>
      </c>
      <c r="T29" s="12" t="inlineStr">
        <is>
          <t>戶外收訊正常，因週遭環境或建物影響，形成室內deepindoor收訊死角</t>
        </is>
      </c>
      <c r="U29" s="17" t="n"/>
      <c r="V29" s="12" t="n"/>
      <c r="W29" s="12" t="inlineStr">
        <is>
          <t>51416000</t>
        </is>
      </c>
      <c r="X29" s="12" t="inlineStr">
        <is>
          <t>51488000</t>
        </is>
      </c>
      <c r="Y29" s="12" t="inlineStr">
        <is>
          <t>51465000</t>
        </is>
      </c>
      <c r="Z29" s="12" t="inlineStr">
        <is>
          <t>暫無改善</t>
        </is>
      </c>
      <c r="AA29" s="17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29" s="9" t="inlineStr">
        <is>
          <t>51416000</t>
        </is>
      </c>
      <c r="AC29" s="16" t="n">
        <v>47.66</v>
      </c>
      <c r="AD29" s="16" t="n">
        <v>-112.42</v>
      </c>
      <c r="AE29" s="16" t="n">
        <v>-110.33</v>
      </c>
      <c r="AF29" s="16" t="n">
        <v>-111.85</v>
      </c>
      <c r="AG29" s="16" t="n">
        <v>11.18</v>
      </c>
      <c r="AH29" s="16" t="n">
        <v>27</v>
      </c>
      <c r="AI29" s="16" t="n">
        <v>12.27</v>
      </c>
      <c r="AJ29" s="16" t="n">
        <v>1</v>
      </c>
      <c r="AK29" s="16" t="n">
        <v>1</v>
      </c>
      <c r="AL29" s="16" t="n">
        <v>1</v>
      </c>
      <c r="AM29" s="16" t="n">
        <v>12.83</v>
      </c>
      <c r="AN29" s="16" t="n">
        <v>14</v>
      </c>
      <c r="AO29" s="16" t="n">
        <v>8.67</v>
      </c>
      <c r="AP29" s="16" t="n">
        <v>1</v>
      </c>
      <c r="AQ29" s="16" t="n">
        <v>1</v>
      </c>
      <c r="AR29" s="16" t="n">
        <v>1</v>
      </c>
      <c r="AS29" s="16" t="n">
        <v>1</v>
      </c>
      <c r="AT29" s="16" t="n">
        <v>1</v>
      </c>
      <c r="AU29" s="16" t="n">
        <v>0.99</v>
      </c>
      <c r="AV29" s="9" t="inlineStr">
        <is>
          <t>51488000</t>
        </is>
      </c>
      <c r="AW29" s="16" t="n">
        <v>67.15000000000001</v>
      </c>
      <c r="AX29" s="16" t="n">
        <v>-114.13</v>
      </c>
      <c r="AY29" s="16" t="n">
        <v>-113.42</v>
      </c>
      <c r="AZ29" s="16" t="n">
        <v>-114.49</v>
      </c>
      <c r="BA29" s="16" t="n">
        <v>28.03</v>
      </c>
      <c r="BB29" s="16" t="n">
        <v>37.63</v>
      </c>
      <c r="BC29" s="16" t="n">
        <v>20.59</v>
      </c>
      <c r="BD29" s="16" t="n">
        <v>1</v>
      </c>
      <c r="BE29" s="16" t="n">
        <v>1</v>
      </c>
      <c r="BF29" s="16" t="n">
        <v>1</v>
      </c>
      <c r="BG29" s="16" t="n">
        <v>26.75</v>
      </c>
      <c r="BH29" s="16" t="n">
        <v>25.29</v>
      </c>
      <c r="BI29" s="16" t="n">
        <v>15.5</v>
      </c>
      <c r="BJ29" s="16" t="n">
        <v>1</v>
      </c>
      <c r="BK29" s="16" t="n">
        <v>1</v>
      </c>
      <c r="BL29" s="16" t="n">
        <v>1</v>
      </c>
      <c r="BM29" s="16" t="n">
        <v>1</v>
      </c>
      <c r="BN29" s="16" t="n">
        <v>1</v>
      </c>
      <c r="BO29" s="16" t="n">
        <v>1</v>
      </c>
      <c r="BP29" s="9" t="inlineStr">
        <is>
          <t>51465000</t>
        </is>
      </c>
      <c r="BQ29" s="16" t="n">
        <v>56.52</v>
      </c>
      <c r="BR29" s="16" t="n">
        <v>-114.62</v>
      </c>
      <c r="BS29" s="16" t="n">
        <v>-113.37</v>
      </c>
      <c r="BT29" s="16" t="n">
        <v>-114.27</v>
      </c>
      <c r="BU29" s="16" t="n">
        <v>16.78</v>
      </c>
      <c r="BV29" s="16" t="n">
        <v>24.29</v>
      </c>
      <c r="BW29" s="16" t="n">
        <v>19.42</v>
      </c>
      <c r="BX29" s="16" t="n">
        <v>1</v>
      </c>
      <c r="BY29" s="16" t="n">
        <v>1</v>
      </c>
      <c r="BZ29" s="16" t="n">
        <v>1</v>
      </c>
      <c r="CA29" s="16" t="n">
        <v>18.08</v>
      </c>
      <c r="CB29" s="16" t="n">
        <v>20.08</v>
      </c>
      <c r="CC29" s="16" t="n">
        <v>14.5</v>
      </c>
      <c r="CD29" s="16" t="n">
        <v>1</v>
      </c>
      <c r="CE29" s="16" t="n">
        <v>1</v>
      </c>
      <c r="CF29" s="16" t="n">
        <v>1</v>
      </c>
      <c r="CG29" s="16" t="n">
        <v>1</v>
      </c>
      <c r="CH29" s="16" t="n">
        <v>1</v>
      </c>
      <c r="CI29" s="16" t="n">
        <v>1</v>
      </c>
      <c r="CJ29" s="12" t="n"/>
      <c r="CK29" s="12" t="inlineStr">
        <is>
          <t>Apple OS</t>
        </is>
      </c>
      <c r="CL29" s="12" t="n"/>
      <c r="CM29" s="18" t="inlineStr">
        <is>
          <t>188客戶來電</t>
        </is>
      </c>
      <c r="CN29" s="19" t="n">
        <v>-81</v>
      </c>
      <c r="CO29" s="19" t="n">
        <v>-81</v>
      </c>
      <c r="CP29" s="19" t="n">
        <v>-79.67</v>
      </c>
      <c r="CQ29" s="19" t="n">
        <v>-79</v>
      </c>
      <c r="CR29" s="19" t="n">
        <v>-79</v>
      </c>
      <c r="CS29" s="19" t="n">
        <v>-11</v>
      </c>
      <c r="CT29" s="19" t="n">
        <v>-11</v>
      </c>
      <c r="CU29" s="19" t="n">
        <v>-8.17</v>
      </c>
      <c r="CV29" s="19" t="n">
        <v>-6.5</v>
      </c>
      <c r="CW29" s="19" t="n">
        <v>-6.5</v>
      </c>
      <c r="CX29" s="16" t="n">
        <v>120.4933624</v>
      </c>
      <c r="CY29" s="16" t="n">
        <v>23.9583265</v>
      </c>
      <c r="CZ29" s="18" t="inlineStr">
        <is>
          <t>其他答案</t>
        </is>
      </c>
      <c r="DA29" s="18" t="inlineStr">
        <is>
          <t>室內訊號不好</t>
        </is>
      </c>
      <c r="DC29" s="0">
        <f>IF(CP29&lt;-10,CP29,IF(ISERROR(AVERAGE(CN29:CR29)),"",AVERAGE(CN29:CR29)))</f>
        <v/>
      </c>
      <c r="DD29" s="36">
        <f>IF(AC29&lt;&gt;"",AC29/100,"")</f>
        <v/>
      </c>
      <c r="DE29" s="36">
        <f>IF(AW29&lt;&gt;"",AW29/100,"")</f>
        <v/>
      </c>
      <c r="DF29" s="36">
        <f>IF(BQ29&lt;&gt;"",BQ29/100,"")</f>
        <v/>
      </c>
      <c r="DG29" s="0">
        <f>MAX(DD29,DE29,DF29)</f>
        <v/>
      </c>
      <c r="DH29" s="0">
        <f>IF(DG29=DD29,W29,IF(DG29=DE29,X29,IF(DG29=DF29,Y29,"")))</f>
        <v/>
      </c>
      <c r="DI29" s="0">
        <f>VLOOKUP(G29,#REF!,2,0)</f>
        <v/>
      </c>
      <c r="DJ29" s="0">
        <f>IF(DC29&gt;-10,"",IF(ISERROR(DC29),"",CONCATENATE(INT(DC29/5)*5+5,"~",INT(DC29/5)*5)))</f>
        <v/>
      </c>
      <c r="DL29" s="0">
        <f>IF(AND(OR(N29="5G",N29="I5G"),O29="5GNSA"),"5G True User",IF(OR(N29="2G",N29="3G",N29="4G",N29="I4G"),"4G",IF(AND(OR(N29="5G",N29="I5G"),O29&lt;&gt;"5GNSA"),"5G非TU","")))</f>
        <v/>
      </c>
      <c r="DM29" s="0">
        <f>COUNTIFS(AD29:AF29,"&gt;-105",AD29:AF29,"&lt;0")+COUNTIFS(AX29:AZ29,"&gt;-105",AX29:AZ29,"&lt;0")+COUNTIFS(BR29:BT29,"&gt;-105",BR29:BT29,"&lt;0")</f>
        <v/>
      </c>
      <c r="DN29" s="0">
        <f>ROUND(MAX(DD29,DE29,DF29)*100/5,0)*0.05</f>
        <v/>
      </c>
      <c r="DO29" s="0">
        <f>IF(DC29&gt;-10,"",ROUND(DC29/5,0)*5)</f>
        <v/>
      </c>
      <c r="DP29" s="0">
        <f>IF(R2="作業","障礙",IF(R29="障礙","障礙",IF(R29="抗爭","抗爭",IF(R29="40055重大障礙","40055重大障礙",IF(R29="非TWM問題的障礙","非TWM問題的障礙",IF(U29=35806,"非TWM問題的障礙",IF( OR(AND(AJ29&lt;&gt;"",AJ29&gt;0,AJ29&lt;0.7),       AND(AK29&lt;&gt;"",AK29&gt;0,AK29&lt;0.7),       AND(AL29&lt;&gt;"",AL29&gt;0,AL29&lt;0.7),       AND(AP29&lt;&gt;"",AP29&gt;0,AP29&lt;0.7),       AND(AQ29&lt;&gt;"",AQ29&gt;0,AQ29&lt;0.7),       AND(AR29&lt;&gt;"",AR29&gt;0,AR29&lt;0.7),       AND(AS29&lt;&gt;"",AS29&gt;0,AS29&lt;0.7),       AND(AT29&lt;&gt;"",AT29&gt;0,AT29&lt;0.7),       AND(AU29&lt;&gt;"",AU29&gt;0,AU29&lt;0.7)),"障礙",IF( OR(AND(BD29&lt;&gt;"",BD29&gt;0,BD29&lt;0.7),       AND(BE29&lt;&gt;"",BE29&gt;0,BE29&lt;0.7),       AND(BF29&lt;&gt;"",BF29&gt;0,BF29&lt;0.7),       AND(BJ29&lt;&gt;"",BJ29&gt;0,BJ29&lt;0.7),       AND(BK29&lt;&gt;"",BK29&gt;0,BK29&lt;0.7),       AND(BL29&lt;&gt;"",BL29&gt;0,BL29&lt;0.7),       AND(BM29&lt;&gt;"",BM29&gt;0,BM29&lt;0.7),       AND(BN29&lt;&gt;"",BN29&gt;0,BN29&lt;0.7),       AND(BO29&lt;&gt;"",BO29&gt;0,BO29&lt;0.7)),"障礙",IF( OR(AND(BX29&lt;&gt;"",BX29&gt;0,BX29&lt;0.7),       AND(BY29&lt;&gt;"",BY29&gt;0,BY29&lt;0.7),       AND(BZ29&lt;&gt;"",BZ29&gt;0,BZ29&lt;0.7),       AND(CD29&lt;&gt;"",CD29&gt;0,CD29&lt;0.7),       AND(CE29&lt;&gt;"",CE29&gt;0,CE29&lt;0.7),       AND(CF29&lt;&gt;"",CF29&gt;0,CF29&lt;0.7),       AND(CG29&lt;&gt;"",CG29&gt;0,CG29&lt;0.7),       AND(CH29&lt;&gt;"",CH29&gt;0,CH29&lt;0.7),       AND(CI29&lt;&gt;"",CI29&gt;0,CI29&lt;0.7)),"障礙",IF(OR(CJ29="住抗",CJ29="暫時移除設備"),"抗爭",IF(CJ29&lt;&gt;"","障礙",IF(DM29&gt;2,"干擾",IF(Q29=6,"CC6",IF( OR(AND(DD29&lt;&gt;"",DD29&gt;0.8),AND(DE29&lt;&gt;"",DE29&gt;0.8),AND(DF29&lt;&gt;"",DF29&gt;0.8)),"PRB&gt;80",IF(AND(DC29&gt;-106,DC29&lt;-30),"RSRP優於-106",IF(DC29&lt;=-106,"RSRP劣於-106",""))))))))))))))))</f>
        <v/>
      </c>
      <c r="DQ29" s="0">
        <f>IF(ISERROR(SEARCH("&gt;&gt;檢查",AA29)),"",MID(AA29,SEARCH("PM分析:",AA29)+5,SEARCH("&gt;&gt;檢查",AA29)-SEARCH("PM分析:",AA29)-5))</f>
        <v/>
      </c>
      <c r="DR29" s="0">
        <f>IF(T29="因客訴地點人多，導致收訊擁擠","基站擁擠",IF(T29="因應特別活動調整相關參數導致","TTC",IF(OR(T29="基站障礙問題查測中",T29="基站問題待料中",T29="基站障礙問題已修復",T29="施工作業已恢復",T29="基站抗爭暫時關閉",T29="基站抗爭持續關閉中",T29="基站抗爭已復站",T29="基地台抗爭拆站",T29="基地台群體抗爭",T29="基站隱藏性障礙問題已修復"),"基站障礙",IF(OR(R29="作業",R29="障礙",R29="抗爭"),"基站障礙",IF(OR(T29="外在不明干擾影響，查測中",T29="干擾問題已排除",T29="外在不明干擾(大規模)影響",T29="干擾(大規模)問題已排除"),"干擾",IF(R29="干擾","干擾",""))))))</f>
        <v/>
      </c>
    </row>
    <row r="30">
      <c r="A30" s="3" t="inlineStr">
        <is>
          <t>2022-12-01-0024</t>
        </is>
      </c>
      <c r="B30" s="34" t="n">
        <v>21119352</v>
      </c>
      <c r="C30" s="35" t="n">
        <v>44896.35034722222</v>
      </c>
      <c r="D30" s="3" t="inlineStr">
        <is>
          <t>08</t>
        </is>
      </c>
      <c r="E30" s="3" t="inlineStr">
        <is>
          <t>202212</t>
        </is>
      </c>
      <c r="F30" s="3" t="inlineStr">
        <is>
          <t>2022/12/01~2022/12/07</t>
        </is>
      </c>
      <c r="G30" s="6" t="n">
        <v>44896</v>
      </c>
      <c r="H30" s="3" t="inlineStr">
        <is>
          <t>北二</t>
        </is>
      </c>
      <c r="I30" s="3" t="inlineStr">
        <is>
          <t>新北市</t>
        </is>
      </c>
      <c r="J30" s="3" t="inlineStr">
        <is>
          <t>新北市鶯歌區</t>
        </is>
      </c>
      <c r="K30" s="3" t="inlineStr">
        <is>
          <t>OM/TAC</t>
        </is>
      </c>
      <c r="L30" s="3" t="inlineStr">
        <is>
          <t>上網相關問題</t>
        </is>
      </c>
      <c r="M30" s="3" t="inlineStr">
        <is>
          <t>預付卡4G</t>
        </is>
      </c>
      <c r="N30" s="3" t="inlineStr">
        <is>
          <t>預付卡4G</t>
        </is>
      </c>
      <c r="O30" s="3" t="inlineStr">
        <is>
          <t>NA</t>
        </is>
      </c>
      <c r="P30" s="3" t="inlineStr">
        <is>
          <t>4G上網收訊客訴</t>
        </is>
      </c>
      <c r="Q30" s="7" t="n">
        <v>4</v>
      </c>
      <c r="R30" s="3" t="n"/>
      <c r="S30" s="3" t="inlineStr">
        <is>
          <t>(U)環境因素</t>
        </is>
      </c>
      <c r="T30" s="3" t="inlineStr">
        <is>
          <t>戶外收訊正常，因週遭環境或建物影響，形成室內deepindoor收訊死角</t>
        </is>
      </c>
      <c r="U30" s="8" t="n"/>
      <c r="V30" s="3" t="n"/>
      <c r="W30" s="3" t="inlineStr">
        <is>
          <t>23911000</t>
        </is>
      </c>
      <c r="X30" s="3" t="inlineStr">
        <is>
          <t>23928000</t>
        </is>
      </c>
      <c r="Y30" s="3" t="inlineStr">
        <is>
          <t>23933000</t>
        </is>
      </c>
      <c r="Z30" s="3" t="inlineStr">
        <is>
          <t>暫無改善</t>
        </is>
      </c>
      <c r="AA30" s="8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30" s="9" t="inlineStr">
        <is>
          <t>23911000</t>
        </is>
      </c>
      <c r="AC30" s="7" t="n">
        <v>56.84</v>
      </c>
      <c r="AD30" s="7" t="n">
        <v>-112.99</v>
      </c>
      <c r="AE30" s="7" t="n">
        <v>-112.11</v>
      </c>
      <c r="AF30" s="7" t="n">
        <v>-113.6</v>
      </c>
      <c r="AG30" s="7" t="n">
        <v>17.51</v>
      </c>
      <c r="AH30" s="7" t="n">
        <v>26.78</v>
      </c>
      <c r="AI30" s="7" t="n">
        <v>22.15</v>
      </c>
      <c r="AJ30" s="7" t="n">
        <v>1</v>
      </c>
      <c r="AK30" s="7" t="n">
        <v>0.75</v>
      </c>
      <c r="AL30" s="7" t="n">
        <v>0.64</v>
      </c>
      <c r="AM30" s="7" t="n">
        <v>14.18</v>
      </c>
      <c r="AN30" s="7" t="n">
        <v>19.92</v>
      </c>
      <c r="AO30" s="7" t="n">
        <v>20.91</v>
      </c>
      <c r="AP30" s="7" t="n">
        <v>1</v>
      </c>
      <c r="AQ30" s="7" t="n">
        <v>1</v>
      </c>
      <c r="AR30" s="7" t="n">
        <v>1</v>
      </c>
      <c r="AS30" s="7" t="n">
        <v>1</v>
      </c>
      <c r="AT30" s="7" t="n">
        <v>1</v>
      </c>
      <c r="AU30" s="7" t="n">
        <v>1</v>
      </c>
      <c r="AV30" s="9" t="inlineStr">
        <is>
          <t>23928000</t>
        </is>
      </c>
      <c r="AW30" s="7" t="n">
        <v>39.8</v>
      </c>
      <c r="AX30" s="7" t="n">
        <v>-112.66</v>
      </c>
      <c r="AY30" s="7" t="n">
        <v>-112.47</v>
      </c>
      <c r="AZ30" s="7" t="n">
        <v>-113.84</v>
      </c>
      <c r="BA30" s="7" t="n">
        <v>16.52</v>
      </c>
      <c r="BB30" s="7" t="n">
        <v>18.82</v>
      </c>
      <c r="BC30" s="7" t="n">
        <v>10.15</v>
      </c>
      <c r="BD30" s="7" t="n">
        <v>1</v>
      </c>
      <c r="BE30" s="7" t="n">
        <v>1</v>
      </c>
      <c r="BF30" s="7" t="n">
        <v>1</v>
      </c>
      <c r="BG30" s="7" t="n">
        <v>12.38</v>
      </c>
      <c r="BH30" s="7" t="n">
        <v>11.25</v>
      </c>
      <c r="BI30" s="7" t="n">
        <v>8.17</v>
      </c>
      <c r="BJ30" s="7" t="n">
        <v>1</v>
      </c>
      <c r="BK30" s="7" t="n">
        <v>1</v>
      </c>
      <c r="BL30" s="7" t="n">
        <v>1</v>
      </c>
      <c r="BM30" s="7" t="n">
        <v>1</v>
      </c>
      <c r="BN30" s="7" t="n">
        <v>1</v>
      </c>
      <c r="BO30" s="7" t="n">
        <v>1</v>
      </c>
      <c r="BP30" s="9" t="inlineStr">
        <is>
          <t>23933000</t>
        </is>
      </c>
      <c r="BQ30" s="7" t="n">
        <v>42.04</v>
      </c>
      <c r="BR30" s="7" t="n">
        <v>-109.3</v>
      </c>
      <c r="BS30" s="7" t="n">
        <v>-109.25</v>
      </c>
      <c r="BT30" s="7" t="n">
        <v>-110.63</v>
      </c>
      <c r="BU30" s="7" t="n">
        <v>18.31</v>
      </c>
      <c r="BV30" s="7" t="n">
        <v>18.6</v>
      </c>
      <c r="BW30" s="7" t="n">
        <v>12.63</v>
      </c>
      <c r="BX30" s="7" t="n">
        <v>1</v>
      </c>
      <c r="BY30" s="7" t="n">
        <v>1</v>
      </c>
      <c r="BZ30" s="7" t="n">
        <v>1</v>
      </c>
      <c r="CA30" s="7" t="n">
        <v>13.21</v>
      </c>
      <c r="CB30" s="7" t="n">
        <v>15.92</v>
      </c>
      <c r="CC30" s="7" t="n">
        <v>12.62</v>
      </c>
      <c r="CD30" s="7" t="n">
        <v>1</v>
      </c>
      <c r="CE30" s="7" t="n">
        <v>1</v>
      </c>
      <c r="CF30" s="7" t="n">
        <v>1</v>
      </c>
      <c r="CG30" s="7" t="n">
        <v>1</v>
      </c>
      <c r="CH30" s="7" t="n">
        <v>1</v>
      </c>
      <c r="CI30" s="7" t="n">
        <v>1</v>
      </c>
      <c r="CJ30" s="3" t="n"/>
      <c r="CK30" s="3" t="inlineStr">
        <is>
          <t>NA</t>
        </is>
      </c>
      <c r="CL30" s="3" t="n"/>
      <c r="CM30" s="10" t="inlineStr">
        <is>
          <t>官網WEB拋轉</t>
        </is>
      </c>
      <c r="CN30" s="11" t="n">
        <v>-77</v>
      </c>
      <c r="CO30" s="11" t="n">
        <v>-77</v>
      </c>
      <c r="CP30" s="11" t="n">
        <v>-77</v>
      </c>
      <c r="CQ30" s="11" t="n">
        <v>-77</v>
      </c>
      <c r="CR30" s="11" t="n">
        <v>-77</v>
      </c>
      <c r="CS30" s="11" t="n">
        <v>-13.5</v>
      </c>
      <c r="CT30" s="11" t="n">
        <v>-13.5</v>
      </c>
      <c r="CU30" s="11" t="n">
        <v>-13.5</v>
      </c>
      <c r="CV30" s="11" t="n">
        <v>-13.5</v>
      </c>
      <c r="CW30" s="11" t="n">
        <v>-13.5</v>
      </c>
      <c r="CX30" s="7" t="n">
        <v>121.348144</v>
      </c>
      <c r="CY30" s="7" t="n">
        <v>24.946605</v>
      </c>
      <c r="CZ30" s="10" t="inlineStr">
        <is>
          <t>其他答案</t>
        </is>
      </c>
      <c r="DA30" s="10" t="inlineStr">
        <is>
          <t>室內訊號不好</t>
        </is>
      </c>
      <c r="DC30" s="0">
        <f>IF(CP30&lt;-10,CP30,IF(ISERROR(AVERAGE(CN30:CR30)),"",AVERAGE(CN30:CR30)))</f>
        <v/>
      </c>
      <c r="DD30" s="36">
        <f>IF(AC30&lt;&gt;"",AC30/100,"")</f>
        <v/>
      </c>
      <c r="DE30" s="36">
        <f>IF(AW30&lt;&gt;"",AW30/100,"")</f>
        <v/>
      </c>
      <c r="DF30" s="36">
        <f>IF(BQ30&lt;&gt;"",BQ30/100,"")</f>
        <v/>
      </c>
      <c r="DG30" s="0">
        <f>MAX(DD30,DE30,DF30)</f>
        <v/>
      </c>
      <c r="DH30" s="0">
        <f>IF(DG30=DD30,W30,IF(DG30=DE30,X30,IF(DG30=DF30,Y30,"")))</f>
        <v/>
      </c>
      <c r="DI30" s="0">
        <f>VLOOKUP(G30,#REF!,2,0)</f>
        <v/>
      </c>
      <c r="DJ30" s="0">
        <f>IF(DC30&gt;-10,"",IF(ISERROR(DC30),"",CONCATENATE(INT(DC30/5)*5+5,"~",INT(DC30/5)*5)))</f>
        <v/>
      </c>
      <c r="DL30" s="0">
        <f>IF(AND(OR(N30="5G",N30="I5G"),O30="5GNSA"),"5G True User",IF(OR(N30="2G",N30="3G",N30="4G",N30="I4G"),"4G",IF(AND(OR(N30="5G",N30="I5G"),O30&lt;&gt;"5GNSA"),"5G非TU","")))</f>
        <v/>
      </c>
      <c r="DM30" s="0">
        <f>COUNTIFS(AD30:AF30,"&gt;-105",AD30:AF30,"&lt;0")+COUNTIFS(AX30:AZ30,"&gt;-105",AX30:AZ30,"&lt;0")+COUNTIFS(BR30:BT30,"&gt;-105",BR30:BT30,"&lt;0")</f>
        <v/>
      </c>
      <c r="DN30" s="0">
        <f>ROUND(MAX(DD30,DE30,DF30)*100/5,0)*0.05</f>
        <v/>
      </c>
      <c r="DO30" s="0">
        <f>IF(DC30&gt;-10,"",ROUND(DC30/5,0)*5)</f>
        <v/>
      </c>
      <c r="DP30" s="0">
        <f>IF(R2="作業","障礙",IF(R30="障礙","障礙",IF(R30="抗爭","抗爭",IF(R30="40055重大障礙","40055重大障礙",IF(R30="非TWM問題的障礙","非TWM問題的障礙",IF(U30=35806,"非TWM問題的障礙",IF( OR(AND(AJ30&lt;&gt;"",AJ30&gt;0,AJ30&lt;0.7),       AND(AK30&lt;&gt;"",AK30&gt;0,AK30&lt;0.7),       AND(AL30&lt;&gt;"",AL30&gt;0,AL30&lt;0.7),       AND(AP30&lt;&gt;"",AP30&gt;0,AP30&lt;0.7),       AND(AQ30&lt;&gt;"",AQ30&gt;0,AQ30&lt;0.7),       AND(AR30&lt;&gt;"",AR30&gt;0,AR30&lt;0.7),       AND(AS30&lt;&gt;"",AS30&gt;0,AS30&lt;0.7),       AND(AT30&lt;&gt;"",AT30&gt;0,AT30&lt;0.7),       AND(AU30&lt;&gt;"",AU30&gt;0,AU30&lt;0.7)),"障礙",IF( OR(AND(BD30&lt;&gt;"",BD30&gt;0,BD30&lt;0.7),       AND(BE30&lt;&gt;"",BE30&gt;0,BE30&lt;0.7),       AND(BF30&lt;&gt;"",BF30&gt;0,BF30&lt;0.7),       AND(BJ30&lt;&gt;"",BJ30&gt;0,BJ30&lt;0.7),       AND(BK30&lt;&gt;"",BK30&gt;0,BK30&lt;0.7),       AND(BL30&lt;&gt;"",BL30&gt;0,BL30&lt;0.7),       AND(BM30&lt;&gt;"",BM30&gt;0,BM30&lt;0.7),       AND(BN30&lt;&gt;"",BN30&gt;0,BN30&lt;0.7),       AND(BO30&lt;&gt;"",BO30&gt;0,BO30&lt;0.7)),"障礙",IF( OR(AND(BX30&lt;&gt;"",BX30&gt;0,BX30&lt;0.7),       AND(BY30&lt;&gt;"",BY30&gt;0,BY30&lt;0.7),       AND(BZ30&lt;&gt;"",BZ30&gt;0,BZ30&lt;0.7),       AND(CD30&lt;&gt;"",CD30&gt;0,CD30&lt;0.7),       AND(CE30&lt;&gt;"",CE30&gt;0,CE30&lt;0.7),       AND(CF30&lt;&gt;"",CF30&gt;0,CF30&lt;0.7),       AND(CG30&lt;&gt;"",CG30&gt;0,CG30&lt;0.7),       AND(CH30&lt;&gt;"",CH30&gt;0,CH30&lt;0.7),       AND(CI30&lt;&gt;"",CI30&gt;0,CI30&lt;0.7)),"障礙",IF(OR(CJ30="住抗",CJ30="暫時移除設備"),"抗爭",IF(CJ30&lt;&gt;"","障礙",IF(DM30&gt;2,"干擾",IF(Q30=6,"CC6",IF( OR(AND(DD30&lt;&gt;"",DD30&gt;0.8),AND(DE30&lt;&gt;"",DE30&gt;0.8),AND(DF30&lt;&gt;"",DF30&gt;0.8)),"PRB&gt;80",IF(AND(DC30&gt;-106,DC30&lt;-30),"RSRP優於-106",IF(DC30&lt;=-106,"RSRP劣於-106",""))))))))))))))))</f>
        <v/>
      </c>
      <c r="DQ30" s="0">
        <f>IF(ISERROR(SEARCH("&gt;&gt;檢查",AA30)),"",MID(AA30,SEARCH("PM分析:",AA30)+5,SEARCH("&gt;&gt;檢查",AA30)-SEARCH("PM分析:",AA30)-5))</f>
        <v/>
      </c>
      <c r="DR30" s="0">
        <f>IF(T30="因客訴地點人多，導致收訊擁擠","基站擁擠",IF(T30="因應特別活動調整相關參數導致","TTC",IF(OR(T30="基站障礙問題查測中",T30="基站問題待料中",T30="基站障礙問題已修復",T30="施工作業已恢復",T30="基站抗爭暫時關閉",T30="基站抗爭持續關閉中",T30="基站抗爭已復站",T30="基地台抗爭拆站",T30="基地台群體抗爭",T30="基站隱藏性障礙問題已修復"),"基站障礙",IF(OR(R30="作業",R30="障礙",R30="抗爭"),"基站障礙",IF(OR(T30="外在不明干擾影響，查測中",T30="干擾問題已排除",T30="外在不明干擾(大規模)影響",T30="干擾(大規模)問題已排除"),"干擾",IF(R30="干擾","干擾",""))))))</f>
        <v/>
      </c>
    </row>
    <row r="31">
      <c r="A31" s="12" t="inlineStr">
        <is>
          <t>2022-12-01-0025</t>
        </is>
      </c>
      <c r="B31" s="37" t="n">
        <v>5142800</v>
      </c>
      <c r="C31" s="38" t="n">
        <v>44896.35609953704</v>
      </c>
      <c r="D31" s="12" t="inlineStr">
        <is>
          <t>08</t>
        </is>
      </c>
      <c r="E31" s="12" t="inlineStr">
        <is>
          <t>202212</t>
        </is>
      </c>
      <c r="F31" s="12" t="inlineStr">
        <is>
          <t>2022/12/01~2022/12/07</t>
        </is>
      </c>
      <c r="G31" s="15" t="n">
        <v>44896</v>
      </c>
      <c r="H31" s="12" t="inlineStr">
        <is>
          <t>北二</t>
        </is>
      </c>
      <c r="I31" s="12" t="inlineStr">
        <is>
          <t>桃園市</t>
        </is>
      </c>
      <c r="J31" s="12" t="inlineStr">
        <is>
          <t>桃園市龍潭區</t>
        </is>
      </c>
      <c r="K31" s="12" t="inlineStr">
        <is>
          <t>OM/TAC</t>
        </is>
      </c>
      <c r="L31" s="12" t="inlineStr">
        <is>
          <t>上網相關問題</t>
        </is>
      </c>
      <c r="M31" s="12" t="inlineStr">
        <is>
          <t>4G</t>
        </is>
      </c>
      <c r="N31" s="12" t="inlineStr">
        <is>
          <t>4G</t>
        </is>
      </c>
      <c r="O31" s="12" t="inlineStr">
        <is>
          <t>4G</t>
        </is>
      </c>
      <c r="P31" s="12" t="inlineStr">
        <is>
          <t>4G上網收訊客訴</t>
        </is>
      </c>
      <c r="Q31" s="16" t="n">
        <v>5</v>
      </c>
      <c r="R31" s="12" t="n"/>
      <c r="S31" s="12" t="inlineStr">
        <is>
          <t>(U)環境因素</t>
        </is>
      </c>
      <c r="T31" s="12" t="inlineStr">
        <is>
          <t>戶外收訊正常，因週遭環境或建物影響，形成室內deepindoor收訊死角</t>
        </is>
      </c>
      <c r="U31" s="17" t="n"/>
      <c r="V31" s="12" t="n"/>
      <c r="W31" s="12" t="inlineStr">
        <is>
          <t>32579000</t>
        </is>
      </c>
      <c r="X31" s="12" t="inlineStr">
        <is>
          <t>325B7000</t>
        </is>
      </c>
      <c r="Y31" s="12" t="inlineStr">
        <is>
          <t>32563000</t>
        </is>
      </c>
      <c r="Z31" s="12" t="inlineStr">
        <is>
          <t>暫無改善</t>
        </is>
      </c>
      <c r="AA31" s="17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31" s="9" t="inlineStr">
        <is>
          <t>32579000</t>
        </is>
      </c>
      <c r="AC31" s="16" t="n">
        <v>49.29</v>
      </c>
      <c r="AD31" s="16" t="n">
        <v>-114.47</v>
      </c>
      <c r="AE31" s="16" t="n">
        <v>-114.1</v>
      </c>
      <c r="AF31" s="16" t="n">
        <v>-114.92</v>
      </c>
      <c r="AG31" s="16" t="n">
        <v>20.01</v>
      </c>
      <c r="AH31" s="16" t="n">
        <v>21.54</v>
      </c>
      <c r="AI31" s="16" t="n">
        <v>11.1</v>
      </c>
      <c r="AJ31" s="16" t="n">
        <v>1</v>
      </c>
      <c r="AK31" s="16" t="n">
        <v>1</v>
      </c>
      <c r="AL31" s="16" t="n">
        <v>1</v>
      </c>
      <c r="AM31" s="16" t="n">
        <v>17.21</v>
      </c>
      <c r="AN31" s="16" t="n">
        <v>18.62</v>
      </c>
      <c r="AO31" s="16" t="n">
        <v>11.88</v>
      </c>
      <c r="AP31" s="16" t="n">
        <v>1</v>
      </c>
      <c r="AQ31" s="16" t="n">
        <v>1</v>
      </c>
      <c r="AR31" s="16" t="n">
        <v>1</v>
      </c>
      <c r="AS31" s="16" t="n">
        <v>1</v>
      </c>
      <c r="AT31" s="16" t="n">
        <v>1</v>
      </c>
      <c r="AU31" s="16" t="n">
        <v>1</v>
      </c>
      <c r="AV31" s="9" t="inlineStr">
        <is>
          <t>325B7000</t>
        </is>
      </c>
      <c r="AW31" s="16" t="n">
        <v>60.98</v>
      </c>
      <c r="AX31" s="16" t="n">
        <v>-113.35</v>
      </c>
      <c r="AY31" s="16" t="n">
        <v>-113.33</v>
      </c>
      <c r="AZ31" s="16" t="n">
        <v>-114.42</v>
      </c>
      <c r="BA31" s="16" t="n">
        <v>15.35</v>
      </c>
      <c r="BB31" s="16" t="n">
        <v>24.02</v>
      </c>
      <c r="BC31" s="16" t="n">
        <v>21.48</v>
      </c>
      <c r="BD31" s="16" t="n">
        <v>1</v>
      </c>
      <c r="BE31" s="16" t="n">
        <v>1</v>
      </c>
      <c r="BF31" s="16" t="n">
        <v>1</v>
      </c>
      <c r="BG31" s="16" t="n">
        <v>20.33</v>
      </c>
      <c r="BH31" s="16" t="n">
        <v>22.71</v>
      </c>
      <c r="BI31" s="16" t="n">
        <v>21.62</v>
      </c>
      <c r="BJ31" s="16" t="n">
        <v>0.99</v>
      </c>
      <c r="BK31" s="16" t="n">
        <v>0.99</v>
      </c>
      <c r="BL31" s="16" t="n">
        <v>0.99</v>
      </c>
      <c r="BM31" s="16" t="n">
        <v>1</v>
      </c>
      <c r="BN31" s="16" t="n">
        <v>1</v>
      </c>
      <c r="BO31" s="16" t="n">
        <v>1</v>
      </c>
      <c r="BP31" s="9" t="inlineStr">
        <is>
          <t>32563000</t>
        </is>
      </c>
      <c r="BQ31" s="16" t="n"/>
      <c r="BR31" s="16" t="n"/>
      <c r="BS31" s="16" t="n"/>
      <c r="BT31" s="16" t="n"/>
      <c r="BU31" s="16" t="n"/>
      <c r="BV31" s="16" t="n"/>
      <c r="BW31" s="16" t="n"/>
      <c r="BX31" s="16" t="n"/>
      <c r="BY31" s="16" t="n"/>
      <c r="BZ31" s="16" t="n"/>
      <c r="CA31" s="16" t="n"/>
      <c r="CB31" s="16" t="n"/>
      <c r="CC31" s="16" t="n"/>
      <c r="CD31" s="16" t="n"/>
      <c r="CE31" s="16" t="n"/>
      <c r="CF31" s="16" t="n"/>
      <c r="CG31" s="16" t="n"/>
      <c r="CH31" s="16" t="n"/>
      <c r="CI31" s="16" t="n"/>
      <c r="CJ31" s="12" t="n"/>
      <c r="CK31" s="12" t="inlineStr">
        <is>
          <t>Apple OS</t>
        </is>
      </c>
      <c r="CL31" s="12" t="inlineStr">
        <is>
          <t>台灣寬頻</t>
        </is>
      </c>
      <c r="CM31" s="18" t="inlineStr">
        <is>
          <t>188客戶來電</t>
        </is>
      </c>
      <c r="CN31" s="19" t="n">
        <v>-107</v>
      </c>
      <c r="CO31" s="19" t="n">
        <v>-99</v>
      </c>
      <c r="CP31" s="19" t="n">
        <v>-94.72</v>
      </c>
      <c r="CQ31" s="19" t="n">
        <v>-90</v>
      </c>
      <c r="CR31" s="19" t="n">
        <v>-87</v>
      </c>
      <c r="CS31" s="19" t="n">
        <v>-14</v>
      </c>
      <c r="CT31" s="19" t="n">
        <v>-13.5</v>
      </c>
      <c r="CU31" s="19" t="n">
        <v>-11.79</v>
      </c>
      <c r="CV31" s="19" t="n">
        <v>-10.5</v>
      </c>
      <c r="CW31" s="19" t="n">
        <v>-6.5</v>
      </c>
      <c r="CX31" s="16" t="n">
        <v>121.2138938</v>
      </c>
      <c r="CY31" s="16" t="n">
        <v>24.8732256</v>
      </c>
      <c r="CZ31" s="18" t="inlineStr">
        <is>
          <t>其他答案</t>
        </is>
      </c>
      <c r="DA31" s="18" t="inlineStr">
        <is>
          <t>室內訊號不好</t>
        </is>
      </c>
      <c r="DC31" s="0">
        <f>IF(CP31&lt;-10,CP31,IF(ISERROR(AVERAGE(CN31:CR31)),"",AVERAGE(CN31:CR31)))</f>
        <v/>
      </c>
      <c r="DD31" s="36">
        <f>IF(AC31&lt;&gt;"",AC31/100,"")</f>
        <v/>
      </c>
      <c r="DE31" s="36">
        <f>IF(AW31&lt;&gt;"",AW31/100,"")</f>
        <v/>
      </c>
      <c r="DF31" s="36">
        <f>IF(BQ31&lt;&gt;"",BQ31/100,"")</f>
        <v/>
      </c>
      <c r="DG31" s="0">
        <f>MAX(DD31,DE31,DF31)</f>
        <v/>
      </c>
      <c r="DH31" s="0">
        <f>IF(DG31=DD31,W31,IF(DG31=DE31,X31,IF(DG31=DF31,Y31,"")))</f>
        <v/>
      </c>
      <c r="DI31" s="0">
        <f>VLOOKUP(G31,#REF!,2,0)</f>
        <v/>
      </c>
      <c r="DJ31" s="0">
        <f>IF(DC31&gt;-10,"",IF(ISERROR(DC31),"",CONCATENATE(INT(DC31/5)*5+5,"~",INT(DC31/5)*5)))</f>
        <v/>
      </c>
      <c r="DL31" s="0">
        <f>IF(AND(OR(N31="5G",N31="I5G"),O31="5GNSA"),"5G True User",IF(OR(N31="2G",N31="3G",N31="4G",N31="I4G"),"4G",IF(AND(OR(N31="5G",N31="I5G"),O31&lt;&gt;"5GNSA"),"5G非TU","")))</f>
        <v/>
      </c>
      <c r="DM31" s="0">
        <f>COUNTIFS(AD31:AF31,"&gt;-105",AD31:AF31,"&lt;0")+COUNTIFS(AX31:AZ31,"&gt;-105",AX31:AZ31,"&lt;0")+COUNTIFS(BR31:BT31,"&gt;-105",BR31:BT31,"&lt;0")</f>
        <v/>
      </c>
      <c r="DN31" s="0">
        <f>ROUND(MAX(DD31,DE31,DF31)*100/5,0)*0.05</f>
        <v/>
      </c>
      <c r="DO31" s="0">
        <f>IF(DC31&gt;-10,"",ROUND(DC31/5,0)*5)</f>
        <v/>
      </c>
      <c r="DP31" s="0">
        <f>IF(R2="作業","障礙",IF(R31="障礙","障礙",IF(R31="抗爭","抗爭",IF(R31="40055重大障礙","40055重大障礙",IF(R31="非TWM問題的障礙","非TWM問題的障礙",IF(U31=35806,"非TWM問題的障礙",IF( OR(AND(AJ31&lt;&gt;"",AJ31&gt;0,AJ31&lt;0.7),       AND(AK31&lt;&gt;"",AK31&gt;0,AK31&lt;0.7),       AND(AL31&lt;&gt;"",AL31&gt;0,AL31&lt;0.7),       AND(AP31&lt;&gt;"",AP31&gt;0,AP31&lt;0.7),       AND(AQ31&lt;&gt;"",AQ31&gt;0,AQ31&lt;0.7),       AND(AR31&lt;&gt;"",AR31&gt;0,AR31&lt;0.7),       AND(AS31&lt;&gt;"",AS31&gt;0,AS31&lt;0.7),       AND(AT31&lt;&gt;"",AT31&gt;0,AT31&lt;0.7),       AND(AU31&lt;&gt;"",AU31&gt;0,AU31&lt;0.7)),"障礙",IF( OR(AND(BD31&lt;&gt;"",BD31&gt;0,BD31&lt;0.7),       AND(BE31&lt;&gt;"",BE31&gt;0,BE31&lt;0.7),       AND(BF31&lt;&gt;"",BF31&gt;0,BF31&lt;0.7),       AND(BJ31&lt;&gt;"",BJ31&gt;0,BJ31&lt;0.7),       AND(BK31&lt;&gt;"",BK31&gt;0,BK31&lt;0.7),       AND(BL31&lt;&gt;"",BL31&gt;0,BL31&lt;0.7),       AND(BM31&lt;&gt;"",BM31&gt;0,BM31&lt;0.7),       AND(BN31&lt;&gt;"",BN31&gt;0,BN31&lt;0.7),       AND(BO31&lt;&gt;"",BO31&gt;0,BO31&lt;0.7)),"障礙",IF( OR(AND(BX31&lt;&gt;"",BX31&gt;0,BX31&lt;0.7),       AND(BY31&lt;&gt;"",BY31&gt;0,BY31&lt;0.7),       AND(BZ31&lt;&gt;"",BZ31&gt;0,BZ31&lt;0.7),       AND(CD31&lt;&gt;"",CD31&gt;0,CD31&lt;0.7),       AND(CE31&lt;&gt;"",CE31&gt;0,CE31&lt;0.7),       AND(CF31&lt;&gt;"",CF31&gt;0,CF31&lt;0.7),       AND(CG31&lt;&gt;"",CG31&gt;0,CG31&lt;0.7),       AND(CH31&lt;&gt;"",CH31&gt;0,CH31&lt;0.7),       AND(CI31&lt;&gt;"",CI31&gt;0,CI31&lt;0.7)),"障礙",IF(OR(CJ31="住抗",CJ31="暫時移除設備"),"抗爭",IF(CJ31&lt;&gt;"","障礙",IF(DM31&gt;2,"干擾",IF(Q31=6,"CC6",IF( OR(AND(DD31&lt;&gt;"",DD31&gt;0.8),AND(DE31&lt;&gt;"",DE31&gt;0.8),AND(DF31&lt;&gt;"",DF31&gt;0.8)),"PRB&gt;80",IF(AND(DC31&gt;-106,DC31&lt;-30),"RSRP優於-106",IF(DC31&lt;=-106,"RSRP劣於-106",""))))))))))))))))</f>
        <v/>
      </c>
      <c r="DQ31" s="0">
        <f>IF(ISERROR(SEARCH("&gt;&gt;檢查",AA31)),"",MID(AA31,SEARCH("PM分析:",AA31)+5,SEARCH("&gt;&gt;檢查",AA31)-SEARCH("PM分析:",AA31)-5))</f>
        <v/>
      </c>
      <c r="DR31" s="0">
        <f>IF(T31="因客訴地點人多，導致收訊擁擠","基站擁擠",IF(T31="因應特別活動調整相關參數導致","TTC",IF(OR(T31="基站障礙問題查測中",T31="基站問題待料中",T31="基站障礙問題已修復",T31="施工作業已恢復",T31="基站抗爭暫時關閉",T31="基站抗爭持續關閉中",T31="基站抗爭已復站",T31="基地台抗爭拆站",T31="基地台群體抗爭",T31="基站隱藏性障礙問題已修復"),"基站障礙",IF(OR(R31="作業",R31="障礙",R31="抗爭"),"基站障礙",IF(OR(T31="外在不明干擾影響，查測中",T31="干擾問題已排除",T31="外在不明干擾(大規模)影響",T31="干擾(大規模)問題已排除"),"干擾",IF(R31="干擾","干擾",""))))))</f>
        <v/>
      </c>
    </row>
    <row r="32">
      <c r="A32" s="3" t="inlineStr">
        <is>
          <t>2022-12-01-0026</t>
        </is>
      </c>
      <c r="B32" s="34" t="n">
        <v>52880969</v>
      </c>
      <c r="C32" s="35" t="n">
        <v>44896.36180555556</v>
      </c>
      <c r="D32" s="3" t="inlineStr">
        <is>
          <t>08</t>
        </is>
      </c>
      <c r="E32" s="3" t="inlineStr">
        <is>
          <t>202212</t>
        </is>
      </c>
      <c r="F32" s="3" t="inlineStr">
        <is>
          <t>2022/12/01~2022/12/07</t>
        </is>
      </c>
      <c r="G32" s="6" t="n">
        <v>44896</v>
      </c>
      <c r="H32" s="3" t="inlineStr">
        <is>
          <t>北一</t>
        </is>
      </c>
      <c r="I32" s="3" t="inlineStr">
        <is>
          <t>新北市</t>
        </is>
      </c>
      <c r="J32" s="3" t="inlineStr">
        <is>
          <t>新北市三芝區</t>
        </is>
      </c>
      <c r="K32" s="3" t="inlineStr">
        <is>
          <t>CSS</t>
        </is>
      </c>
      <c r="L32" s="3" t="inlineStr">
        <is>
          <t>上網相關問題</t>
        </is>
      </c>
      <c r="M32" s="3" t="inlineStr">
        <is>
          <t>4G</t>
        </is>
      </c>
      <c r="N32" s="3" t="inlineStr">
        <is>
          <t>4G</t>
        </is>
      </c>
      <c r="O32" s="3" t="inlineStr">
        <is>
          <t>5GNSA</t>
        </is>
      </c>
      <c r="P32" s="3" t="inlineStr">
        <is>
          <t>4G上網收訊客訴</t>
        </is>
      </c>
      <c r="Q32" s="7" t="n">
        <v>5</v>
      </c>
      <c r="R32" s="3" t="n"/>
      <c r="S32" s="3" t="inlineStr">
        <is>
          <t>(U)環境因素</t>
        </is>
      </c>
      <c r="T32" s="3" t="inlineStr">
        <is>
          <t>戶外收訊正常，因週遭環境或建物影響，形成室內deepindoor收訊死角</t>
        </is>
      </c>
      <c r="U32" s="8" t="n"/>
      <c r="V32" s="3" t="n"/>
      <c r="W32" s="3" t="inlineStr">
        <is>
          <t>25252000</t>
        </is>
      </c>
      <c r="X32" s="3" t="inlineStr">
        <is>
          <t>25207000</t>
        </is>
      </c>
      <c r="Y32" s="3" t="inlineStr">
        <is>
          <t>25213000</t>
        </is>
      </c>
      <c r="Z32" s="3" t="inlineStr">
        <is>
          <t>暫無改善</t>
        </is>
      </c>
      <c r="AA32" s="8" t="inlineStr">
        <is>
          <t>PM分析:</t>
        </is>
      </c>
      <c r="AB32" s="9" t="inlineStr">
        <is>
          <t>25252000</t>
        </is>
      </c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  <c r="AS32" s="7" t="n"/>
      <c r="AT32" s="7" t="n"/>
      <c r="AU32" s="7" t="n"/>
      <c r="AV32" s="9" t="inlineStr">
        <is>
          <t>25207000</t>
        </is>
      </c>
      <c r="AW32" s="7" t="n"/>
      <c r="AX32" s="7" t="n">
        <v>-115.05</v>
      </c>
      <c r="AY32" s="7" t="n">
        <v>-114.98</v>
      </c>
      <c r="AZ32" s="7" t="n">
        <v>-115.69</v>
      </c>
      <c r="BA32" s="7" t="n">
        <v>21.04</v>
      </c>
      <c r="BB32" s="7" t="n">
        <v>32.63</v>
      </c>
      <c r="BC32" s="7" t="n">
        <v>28.88</v>
      </c>
      <c r="BD32" s="7" t="n">
        <v>1</v>
      </c>
      <c r="BE32" s="7" t="n">
        <v>0.83</v>
      </c>
      <c r="BF32" s="7" t="n">
        <v>0.73</v>
      </c>
      <c r="BG32" s="7" t="n">
        <v>15.39</v>
      </c>
      <c r="BH32" s="7" t="n">
        <v>20.33</v>
      </c>
      <c r="BI32" s="7" t="n">
        <v>18.36</v>
      </c>
      <c r="BJ32" s="7" t="n">
        <v>1</v>
      </c>
      <c r="BK32" s="7" t="n">
        <v>1</v>
      </c>
      <c r="BL32" s="7" t="n">
        <v>1</v>
      </c>
      <c r="BM32" s="7" t="n">
        <v>1</v>
      </c>
      <c r="BN32" s="7" t="n">
        <v>1</v>
      </c>
      <c r="BO32" s="7" t="n">
        <v>1</v>
      </c>
      <c r="BP32" s="9" t="inlineStr">
        <is>
          <t>25213000</t>
        </is>
      </c>
      <c r="BQ32" s="7" t="n"/>
      <c r="BR32" s="7" t="n"/>
      <c r="BS32" s="7" t="n"/>
      <c r="BT32" s="7" t="n"/>
      <c r="BU32" s="7" t="n"/>
      <c r="BV32" s="7" t="n"/>
      <c r="BW32" s="7" t="n"/>
      <c r="BX32" s="7" t="n"/>
      <c r="BY32" s="7" t="n"/>
      <c r="BZ32" s="7" t="n"/>
      <c r="CA32" s="7" t="n"/>
      <c r="CB32" s="7" t="n"/>
      <c r="CC32" s="7" t="n"/>
      <c r="CD32" s="7" t="n"/>
      <c r="CE32" s="7" t="n"/>
      <c r="CF32" s="7" t="n"/>
      <c r="CG32" s="7" t="n"/>
      <c r="CH32" s="7" t="n"/>
      <c r="CI32" s="7" t="n"/>
      <c r="CJ32" s="3" t="n"/>
      <c r="CK32" s="3" t="inlineStr">
        <is>
          <t>Apple OS</t>
        </is>
      </c>
      <c r="CL32" s="3" t="inlineStr">
        <is>
          <t>台固媒體</t>
        </is>
      </c>
      <c r="CM32" s="10" t="inlineStr">
        <is>
          <t>188客戶來電</t>
        </is>
      </c>
      <c r="CN32" s="11" t="n">
        <v>-84</v>
      </c>
      <c r="CO32" s="11" t="n">
        <v>-84</v>
      </c>
      <c r="CP32" s="11" t="n">
        <v>-84</v>
      </c>
      <c r="CQ32" s="11" t="n">
        <v>-84</v>
      </c>
      <c r="CR32" s="11" t="n">
        <v>-84</v>
      </c>
      <c r="CS32" s="11" t="n">
        <v>-12.5</v>
      </c>
      <c r="CT32" s="11" t="n">
        <v>-12.5</v>
      </c>
      <c r="CU32" s="11" t="n">
        <v>-12.5</v>
      </c>
      <c r="CV32" s="11" t="n">
        <v>-12.5</v>
      </c>
      <c r="CW32" s="11" t="n">
        <v>-12.5</v>
      </c>
      <c r="CX32" s="7" t="n">
        <v>121.504897</v>
      </c>
      <c r="CY32" s="7" t="n">
        <v>25.2572076</v>
      </c>
      <c r="CZ32" s="10" t="inlineStr">
        <is>
          <t>基站障礙</t>
        </is>
      </c>
      <c r="DA32" s="10" t="inlineStr">
        <is>
          <t>室內訊號不好</t>
        </is>
      </c>
      <c r="DC32" s="0">
        <f>IF(CP32&lt;-10,CP32,IF(ISERROR(AVERAGE(CN32:CR32)),"",AVERAGE(CN32:CR32)))</f>
        <v/>
      </c>
      <c r="DD32" s="36">
        <f>IF(AC32&lt;&gt;"",AC32/100,"")</f>
        <v/>
      </c>
      <c r="DE32" s="36">
        <f>IF(AW32&lt;&gt;"",AW32/100,"")</f>
        <v/>
      </c>
      <c r="DF32" s="36">
        <f>IF(BQ32&lt;&gt;"",BQ32/100,"")</f>
        <v/>
      </c>
      <c r="DG32" s="0">
        <f>MAX(DD32,DE32,DF32)</f>
        <v/>
      </c>
      <c r="DH32" s="0">
        <f>IF(DG32=DD32,W32,IF(DG32=DE32,X32,IF(DG32=DF32,Y32,"")))</f>
        <v/>
      </c>
      <c r="DI32" s="0">
        <f>VLOOKUP(G32,#REF!,2,0)</f>
        <v/>
      </c>
      <c r="DJ32" s="0">
        <f>IF(DC32&gt;-10,"",IF(ISERROR(DC32),"",CONCATENATE(INT(DC32/5)*5+5,"~",INT(DC32/5)*5)))</f>
        <v/>
      </c>
      <c r="DL32" s="0">
        <f>IF(AND(OR(N32="5G",N32="I5G"),O32="5GNSA"),"5G True User",IF(OR(N32="2G",N32="3G",N32="4G",N32="I4G"),"4G",IF(AND(OR(N32="5G",N32="I5G"),O32&lt;&gt;"5GNSA"),"5G非TU","")))</f>
        <v/>
      </c>
      <c r="DM32" s="0">
        <f>COUNTIFS(AD32:AF32,"&gt;-105",AD32:AF32,"&lt;0")+COUNTIFS(AX32:AZ32,"&gt;-105",AX32:AZ32,"&lt;0")+COUNTIFS(BR32:BT32,"&gt;-105",BR32:BT32,"&lt;0")</f>
        <v/>
      </c>
      <c r="DN32" s="0">
        <f>ROUND(MAX(DD32,DE32,DF32)*100/5,0)*0.05</f>
        <v/>
      </c>
      <c r="DO32" s="0">
        <f>IF(DC32&gt;-10,"",ROUND(DC32/5,0)*5)</f>
        <v/>
      </c>
      <c r="DP32" s="0">
        <f>IF(R2="作業","障礙",IF(R32="障礙","障礙",IF(R32="抗爭","抗爭",IF(R32="40055重大障礙","40055重大障礙",IF(R32="非TWM問題的障礙","非TWM問題的障礙",IF(U32=35806,"非TWM問題的障礙",IF( OR(AND(AJ32&lt;&gt;"",AJ32&gt;0,AJ32&lt;0.7),       AND(AK32&lt;&gt;"",AK32&gt;0,AK32&lt;0.7),       AND(AL32&lt;&gt;"",AL32&gt;0,AL32&lt;0.7),       AND(AP32&lt;&gt;"",AP32&gt;0,AP32&lt;0.7),       AND(AQ32&lt;&gt;"",AQ32&gt;0,AQ32&lt;0.7),       AND(AR32&lt;&gt;"",AR32&gt;0,AR32&lt;0.7),       AND(AS32&lt;&gt;"",AS32&gt;0,AS32&lt;0.7),       AND(AT32&lt;&gt;"",AT32&gt;0,AT32&lt;0.7),       AND(AU32&lt;&gt;"",AU32&gt;0,AU32&lt;0.7)),"障礙",IF( OR(AND(BD32&lt;&gt;"",BD32&gt;0,BD32&lt;0.7),       AND(BE32&lt;&gt;"",BE32&gt;0,BE32&lt;0.7),       AND(BF32&lt;&gt;"",BF32&gt;0,BF32&lt;0.7),       AND(BJ32&lt;&gt;"",BJ32&gt;0,BJ32&lt;0.7),       AND(BK32&lt;&gt;"",BK32&gt;0,BK32&lt;0.7),       AND(BL32&lt;&gt;"",BL32&gt;0,BL32&lt;0.7),       AND(BM32&lt;&gt;"",BM32&gt;0,BM32&lt;0.7),       AND(BN32&lt;&gt;"",BN32&gt;0,BN32&lt;0.7),       AND(BO32&lt;&gt;"",BO32&gt;0,BO32&lt;0.7)),"障礙",IF( OR(AND(BX32&lt;&gt;"",BX32&gt;0,BX32&lt;0.7),       AND(BY32&lt;&gt;"",BY32&gt;0,BY32&lt;0.7),       AND(BZ32&lt;&gt;"",BZ32&gt;0,BZ32&lt;0.7),       AND(CD32&lt;&gt;"",CD32&gt;0,CD32&lt;0.7),       AND(CE32&lt;&gt;"",CE32&gt;0,CE32&lt;0.7),       AND(CF32&lt;&gt;"",CF32&gt;0,CF32&lt;0.7),       AND(CG32&lt;&gt;"",CG32&gt;0,CG32&lt;0.7),       AND(CH32&lt;&gt;"",CH32&gt;0,CH32&lt;0.7),       AND(CI32&lt;&gt;"",CI32&gt;0,CI32&lt;0.7)),"障礙",IF(OR(CJ32="住抗",CJ32="暫時移除設備"),"抗爭",IF(CJ32&lt;&gt;"","障礙",IF(DM32&gt;2,"干擾",IF(Q32=6,"CC6",IF( OR(AND(DD32&lt;&gt;"",DD32&gt;0.8),AND(DE32&lt;&gt;"",DE32&gt;0.8),AND(DF32&lt;&gt;"",DF32&gt;0.8)),"PRB&gt;80",IF(AND(DC32&gt;-106,DC32&lt;-30),"RSRP優於-106",IF(DC32&lt;=-106,"RSRP劣於-106",""))))))))))))))))</f>
        <v/>
      </c>
      <c r="DQ32" s="0">
        <f>IF(ISERROR(SEARCH("&gt;&gt;檢查",AA32)),"",MID(AA32,SEARCH("PM分析:",AA32)+5,SEARCH("&gt;&gt;檢查",AA32)-SEARCH("PM分析:",AA32)-5))</f>
        <v/>
      </c>
      <c r="DR32" s="0">
        <f>IF(T32="因客訴地點人多，導致收訊擁擠","基站擁擠",IF(T32="因應特別活動調整相關參數導致","TTC",IF(OR(T32="基站障礙問題查測中",T32="基站問題待料中",T32="基站障礙問題已修復",T32="施工作業已恢復",T32="基站抗爭暫時關閉",T32="基站抗爭持續關閉中",T32="基站抗爭已復站",T32="基地台抗爭拆站",T32="基地台群體抗爭",T32="基站隱藏性障礙問題已修復"),"基站障礙",IF(OR(R32="作業",R32="障礙",R32="抗爭"),"基站障礙",IF(OR(T32="外在不明干擾影響，查測中",T32="干擾問題已排除",T32="外在不明干擾(大規模)影響",T32="干擾(大規模)問題已排除"),"干擾",IF(R32="干擾","干擾",""))))))</f>
        <v/>
      </c>
    </row>
    <row r="33">
      <c r="A33" s="12" t="inlineStr">
        <is>
          <t>2022-12-01-0027</t>
        </is>
      </c>
      <c r="B33" s="37" t="n">
        <v>4376265</v>
      </c>
      <c r="C33" s="38" t="n">
        <v>44896.37716435185</v>
      </c>
      <c r="D33" s="12" t="inlineStr">
        <is>
          <t>09</t>
        </is>
      </c>
      <c r="E33" s="12" t="inlineStr">
        <is>
          <t>202212</t>
        </is>
      </c>
      <c r="F33" s="12" t="inlineStr">
        <is>
          <t>2022/12/01~2022/12/07</t>
        </is>
      </c>
      <c r="G33" s="15" t="n">
        <v>44896</v>
      </c>
      <c r="H33" s="12" t="inlineStr">
        <is>
          <t>南區</t>
        </is>
      </c>
      <c r="I33" s="12" t="inlineStr">
        <is>
          <t>台南市</t>
        </is>
      </c>
      <c r="J33" s="12" t="inlineStr">
        <is>
          <t>台南市歸仁區</t>
        </is>
      </c>
      <c r="K33" s="12" t="inlineStr">
        <is>
          <t>OM/TAC</t>
        </is>
      </c>
      <c r="L33" s="12" t="inlineStr">
        <is>
          <t>上網相關問題</t>
        </is>
      </c>
      <c r="M33" s="12" t="inlineStr">
        <is>
          <t>5G</t>
        </is>
      </c>
      <c r="N33" s="12" t="inlineStr">
        <is>
          <t>5G</t>
        </is>
      </c>
      <c r="O33" s="12" t="inlineStr">
        <is>
          <t>5GNSA</t>
        </is>
      </c>
      <c r="P33" s="12" t="inlineStr">
        <is>
          <t>4G上網收訊客訴</t>
        </is>
      </c>
      <c r="Q33" s="16" t="n">
        <v>7</v>
      </c>
      <c r="R33" s="12" t="n"/>
      <c r="S33" s="12" t="inlineStr">
        <is>
          <t>(U)環境因素</t>
        </is>
      </c>
      <c r="T33" s="12" t="inlineStr">
        <is>
          <t>戶外收訊正常，因週遭環境或建物影響，形成室內deepindoor收訊死角</t>
        </is>
      </c>
      <c r="U33" s="17" t="n"/>
      <c r="V33" s="12" t="n"/>
      <c r="W33" s="12" t="inlineStr">
        <is>
          <t>71179000</t>
        </is>
      </c>
      <c r="X33" s="12" t="inlineStr">
        <is>
          <t>71124000</t>
        </is>
      </c>
      <c r="Y33" s="12" t="inlineStr">
        <is>
          <t>71142000</t>
        </is>
      </c>
      <c r="Z33" s="12" t="inlineStr">
        <is>
          <t>暫無改善</t>
        </is>
      </c>
      <c r="AA33" s="17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33" s="9" t="inlineStr">
        <is>
          <t>71179000</t>
        </is>
      </c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9" t="inlineStr">
        <is>
          <t>71124000</t>
        </is>
      </c>
      <c r="AW33" s="16" t="n">
        <v>16.39</v>
      </c>
      <c r="AX33" s="16" t="n">
        <v>-111.72</v>
      </c>
      <c r="AY33" s="16" t="n">
        <v>-111.93</v>
      </c>
      <c r="AZ33" s="16" t="n">
        <v>-111.41</v>
      </c>
      <c r="BA33" s="16" t="n">
        <v>8.68</v>
      </c>
      <c r="BB33" s="16" t="n">
        <v>7.72</v>
      </c>
      <c r="BC33" s="16" t="n">
        <v>10.37</v>
      </c>
      <c r="BD33" s="16" t="n">
        <v>1</v>
      </c>
      <c r="BE33" s="16" t="n">
        <v>1</v>
      </c>
      <c r="BF33" s="16" t="n">
        <v>0.74</v>
      </c>
      <c r="BG33" s="16" t="n">
        <v>10.79</v>
      </c>
      <c r="BH33" s="16" t="n">
        <v>8.69</v>
      </c>
      <c r="BI33" s="16" t="n">
        <v>8.57</v>
      </c>
      <c r="BJ33" s="16" t="n">
        <v>1</v>
      </c>
      <c r="BK33" s="16" t="n">
        <v>1</v>
      </c>
      <c r="BL33" s="16" t="n">
        <v>1</v>
      </c>
      <c r="BM33" s="16" t="n">
        <v>0.99</v>
      </c>
      <c r="BN33" s="16" t="n">
        <v>0.99</v>
      </c>
      <c r="BO33" s="16" t="n">
        <v>1</v>
      </c>
      <c r="BP33" s="9" t="inlineStr">
        <is>
          <t>71142000</t>
        </is>
      </c>
      <c r="BQ33" s="16" t="n">
        <v>60.6</v>
      </c>
      <c r="BR33" s="16" t="n">
        <v>-114.13</v>
      </c>
      <c r="BS33" s="16" t="n">
        <v>-114.91</v>
      </c>
      <c r="BT33" s="16" t="n">
        <v>-114.14</v>
      </c>
      <c r="BU33" s="16" t="n">
        <v>21.24</v>
      </c>
      <c r="BV33" s="16" t="n">
        <v>19.68</v>
      </c>
      <c r="BW33" s="16" t="n">
        <v>23.43</v>
      </c>
      <c r="BX33" s="16" t="n">
        <v>1</v>
      </c>
      <c r="BY33" s="16" t="n">
        <v>1</v>
      </c>
      <c r="BZ33" s="16" t="n">
        <v>0.75</v>
      </c>
      <c r="CA33" s="16" t="n">
        <v>12.75</v>
      </c>
      <c r="CB33" s="16" t="n">
        <v>11.89</v>
      </c>
      <c r="CC33" s="16" t="n">
        <v>14.64</v>
      </c>
      <c r="CD33" s="16" t="n">
        <v>1</v>
      </c>
      <c r="CE33" s="16" t="n">
        <v>1</v>
      </c>
      <c r="CF33" s="16" t="n">
        <v>1</v>
      </c>
      <c r="CG33" s="16" t="n">
        <v>0.99</v>
      </c>
      <c r="CH33" s="16" t="n">
        <v>0.99</v>
      </c>
      <c r="CI33" s="16" t="n">
        <v>0.99</v>
      </c>
      <c r="CJ33" s="12" t="n"/>
      <c r="CK33" s="12" t="inlineStr">
        <is>
          <t>Apple OS</t>
        </is>
      </c>
      <c r="CL33" s="12" t="n"/>
      <c r="CM33" s="18" t="inlineStr">
        <is>
          <t>188客戶來電</t>
        </is>
      </c>
      <c r="CN33" s="19" t="n">
        <v>-102</v>
      </c>
      <c r="CO33" s="19" t="n">
        <v>-102</v>
      </c>
      <c r="CP33" s="19" t="n">
        <v>-102</v>
      </c>
      <c r="CQ33" s="19" t="n">
        <v>-102</v>
      </c>
      <c r="CR33" s="19" t="n">
        <v>-102</v>
      </c>
      <c r="CS33" s="19" t="n">
        <v>-12.5</v>
      </c>
      <c r="CT33" s="19" t="n">
        <v>-12.5</v>
      </c>
      <c r="CU33" s="19" t="n">
        <v>-12.5</v>
      </c>
      <c r="CV33" s="19" t="n">
        <v>-12.5</v>
      </c>
      <c r="CW33" s="19" t="n">
        <v>-12.5</v>
      </c>
      <c r="CX33" s="16" t="n">
        <v>120.2788194</v>
      </c>
      <c r="CY33" s="16" t="n">
        <v>22.9210768</v>
      </c>
      <c r="CZ33" s="18" t="inlineStr">
        <is>
          <t>其他答案</t>
        </is>
      </c>
      <c r="DA33" s="18" t="inlineStr">
        <is>
          <t>室內訊號不好</t>
        </is>
      </c>
      <c r="DC33" s="0">
        <f>IF(CP33&lt;-10,CP33,IF(ISERROR(AVERAGE(CN33:CR33)),"",AVERAGE(CN33:CR33)))</f>
        <v/>
      </c>
      <c r="DD33" s="36">
        <f>IF(AC33&lt;&gt;"",AC33/100,"")</f>
        <v/>
      </c>
      <c r="DE33" s="36">
        <f>IF(AW33&lt;&gt;"",AW33/100,"")</f>
        <v/>
      </c>
      <c r="DF33" s="36">
        <f>IF(BQ33&lt;&gt;"",BQ33/100,"")</f>
        <v/>
      </c>
      <c r="DG33" s="0">
        <f>MAX(DD33,DE33,DF33)</f>
        <v/>
      </c>
      <c r="DH33" s="0">
        <f>IF(DG33=DD33,W33,IF(DG33=DE33,X33,IF(DG33=DF33,Y33,"")))</f>
        <v/>
      </c>
      <c r="DI33" s="0">
        <f>VLOOKUP(G33,#REF!,2,0)</f>
        <v/>
      </c>
      <c r="DJ33" s="0">
        <f>IF(DC33&gt;-10,"",IF(ISERROR(DC33),"",CONCATENATE(INT(DC33/5)*5+5,"~",INT(DC33/5)*5)))</f>
        <v/>
      </c>
      <c r="DL33" s="0">
        <f>IF(AND(OR(N33="5G",N33="I5G"),O33="5GNSA"),"5G True User",IF(OR(N33="2G",N33="3G",N33="4G",N33="I4G"),"4G",IF(AND(OR(N33="5G",N33="I5G"),O33&lt;&gt;"5GNSA"),"5G非TU","")))</f>
        <v/>
      </c>
      <c r="DM33" s="0">
        <f>COUNTIFS(AD33:AF33,"&gt;-105",AD33:AF33,"&lt;0")+COUNTIFS(AX33:AZ33,"&gt;-105",AX33:AZ33,"&lt;0")+COUNTIFS(BR33:BT33,"&gt;-105",BR33:BT33,"&lt;0")</f>
        <v/>
      </c>
      <c r="DN33" s="0">
        <f>ROUND(MAX(DD33,DE33,DF33)*100/5,0)*0.05</f>
        <v/>
      </c>
      <c r="DO33" s="0">
        <f>IF(DC33&gt;-10,"",ROUND(DC33/5,0)*5)</f>
        <v/>
      </c>
      <c r="DP33" s="0">
        <f>IF(R2="作業","障礙",IF(R33="障礙","障礙",IF(R33="抗爭","抗爭",IF(R33="40055重大障礙","40055重大障礙",IF(R33="非TWM問題的障礙","非TWM問題的障礙",IF(U33=35806,"非TWM問題的障礙",IF( OR(AND(AJ33&lt;&gt;"",AJ33&gt;0,AJ33&lt;0.7),       AND(AK33&lt;&gt;"",AK33&gt;0,AK33&lt;0.7),       AND(AL33&lt;&gt;"",AL33&gt;0,AL33&lt;0.7),       AND(AP33&lt;&gt;"",AP33&gt;0,AP33&lt;0.7),       AND(AQ33&lt;&gt;"",AQ33&gt;0,AQ33&lt;0.7),       AND(AR33&lt;&gt;"",AR33&gt;0,AR33&lt;0.7),       AND(AS33&lt;&gt;"",AS33&gt;0,AS33&lt;0.7),       AND(AT33&lt;&gt;"",AT33&gt;0,AT33&lt;0.7),       AND(AU33&lt;&gt;"",AU33&gt;0,AU33&lt;0.7)),"障礙",IF( OR(AND(BD33&lt;&gt;"",BD33&gt;0,BD33&lt;0.7),       AND(BE33&lt;&gt;"",BE33&gt;0,BE33&lt;0.7),       AND(BF33&lt;&gt;"",BF33&gt;0,BF33&lt;0.7),       AND(BJ33&lt;&gt;"",BJ33&gt;0,BJ33&lt;0.7),       AND(BK33&lt;&gt;"",BK33&gt;0,BK33&lt;0.7),       AND(BL33&lt;&gt;"",BL33&gt;0,BL33&lt;0.7),       AND(BM33&lt;&gt;"",BM33&gt;0,BM33&lt;0.7),       AND(BN33&lt;&gt;"",BN33&gt;0,BN33&lt;0.7),       AND(BO33&lt;&gt;"",BO33&gt;0,BO33&lt;0.7)),"障礙",IF( OR(AND(BX33&lt;&gt;"",BX33&gt;0,BX33&lt;0.7),       AND(BY33&lt;&gt;"",BY33&gt;0,BY33&lt;0.7),       AND(BZ33&lt;&gt;"",BZ33&gt;0,BZ33&lt;0.7),       AND(CD33&lt;&gt;"",CD33&gt;0,CD33&lt;0.7),       AND(CE33&lt;&gt;"",CE33&gt;0,CE33&lt;0.7),       AND(CF33&lt;&gt;"",CF33&gt;0,CF33&lt;0.7),       AND(CG33&lt;&gt;"",CG33&gt;0,CG33&lt;0.7),       AND(CH33&lt;&gt;"",CH33&gt;0,CH33&lt;0.7),       AND(CI33&lt;&gt;"",CI33&gt;0,CI33&lt;0.7)),"障礙",IF(OR(CJ33="住抗",CJ33="暫時移除設備"),"抗爭",IF(CJ33&lt;&gt;"","障礙",IF(DM33&gt;2,"干擾",IF(Q33=6,"CC6",IF( OR(AND(DD33&lt;&gt;"",DD33&gt;0.8),AND(DE33&lt;&gt;"",DE33&gt;0.8),AND(DF33&lt;&gt;"",DF33&gt;0.8)),"PRB&gt;80",IF(AND(DC33&gt;-106,DC33&lt;-30),"RSRP優於-106",IF(DC33&lt;=-106,"RSRP劣於-106",""))))))))))))))))</f>
        <v/>
      </c>
      <c r="DQ33" s="0">
        <f>IF(ISERROR(SEARCH("&gt;&gt;檢查",AA33)),"",MID(AA33,SEARCH("PM分析:",AA33)+5,SEARCH("&gt;&gt;檢查",AA33)-SEARCH("PM分析:",AA33)-5))</f>
        <v/>
      </c>
      <c r="DR33" s="0">
        <f>IF(T33="因客訴地點人多，導致收訊擁擠","基站擁擠",IF(T33="因應特別活動調整相關參數導致","TTC",IF(OR(T33="基站障礙問題查測中",T33="基站問題待料中",T33="基站障礙問題已修復",T33="施工作業已恢復",T33="基站抗爭暫時關閉",T33="基站抗爭持續關閉中",T33="基站抗爭已復站",T33="基地台抗爭拆站",T33="基地台群體抗爭",T33="基站隱藏性障礙問題已修復"),"基站障礙",IF(OR(R33="作業",R33="障礙",R33="抗爭"),"基站障礙",IF(OR(T33="外在不明干擾影響，查測中",T33="干擾問題已排除",T33="外在不明干擾(大規模)影響",T33="干擾(大規模)問題已排除"),"干擾",IF(R33="干擾","干擾",""))))))</f>
        <v/>
      </c>
    </row>
    <row r="34">
      <c r="A34" s="3" t="inlineStr">
        <is>
          <t>2022-12-01-0001</t>
        </is>
      </c>
      <c r="B34" s="34" t="n">
        <v>57600097</v>
      </c>
      <c r="C34" s="35" t="n">
        <v>44896.02018518518</v>
      </c>
      <c r="D34" s="3" t="inlineStr">
        <is>
          <t>00</t>
        </is>
      </c>
      <c r="E34" s="3" t="inlineStr">
        <is>
          <t>202212</t>
        </is>
      </c>
      <c r="F34" s="3" t="inlineStr">
        <is>
          <t>2022/12/01~2022/12/07</t>
        </is>
      </c>
      <c r="G34" s="6" t="n">
        <v>44896</v>
      </c>
      <c r="H34" s="3" t="inlineStr">
        <is>
          <t>南區</t>
        </is>
      </c>
      <c r="I34" s="3" t="inlineStr">
        <is>
          <t>屏東縣</t>
        </is>
      </c>
      <c r="J34" s="3" t="inlineStr">
        <is>
          <t>屏東縣內埔鄉</t>
        </is>
      </c>
      <c r="K34" s="3" t="inlineStr">
        <is>
          <t>OM/TAC</t>
        </is>
      </c>
      <c r="L34" s="3" t="inlineStr">
        <is>
          <t>上網相關問題</t>
        </is>
      </c>
      <c r="M34" s="3" t="inlineStr">
        <is>
          <t>5G</t>
        </is>
      </c>
      <c r="N34" s="3" t="inlineStr">
        <is>
          <t>5G</t>
        </is>
      </c>
      <c r="O34" s="3" t="inlineStr">
        <is>
          <t>5GNSA</t>
        </is>
      </c>
      <c r="P34" s="3" t="inlineStr">
        <is>
          <t>4G上網收訊客訴</t>
        </is>
      </c>
      <c r="Q34" s="7" t="n">
        <v>7</v>
      </c>
      <c r="R34" s="3" t="n"/>
      <c r="S34" s="3" t="inlineStr">
        <is>
          <t>(U)環境因素</t>
        </is>
      </c>
      <c r="T34" s="3" t="inlineStr">
        <is>
          <t>戶外收訊正常，因週遭環境或建物影響，形成室內deepindoor收訊死角</t>
        </is>
      </c>
      <c r="U34" s="8" t="n"/>
      <c r="V34" s="3" t="n"/>
      <c r="W34" s="3" t="inlineStr">
        <is>
          <t>91288000</t>
        </is>
      </c>
      <c r="X34" s="3" t="inlineStr">
        <is>
          <t>91208000</t>
        </is>
      </c>
      <c r="Y34" s="3" t="inlineStr">
        <is>
          <t>912T1000</t>
        </is>
      </c>
      <c r="Z34" s="3" t="inlineStr">
        <is>
          <t>暫無改善</t>
        </is>
      </c>
      <c r="AA34" s="8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34" s="9" t="inlineStr">
        <is>
          <t>91288000</t>
        </is>
      </c>
      <c r="AC34" s="7" t="n">
        <v>60.8</v>
      </c>
      <c r="AD34" s="7" t="n">
        <v>-114.68</v>
      </c>
      <c r="AE34" s="7" t="n">
        <v>-113.36</v>
      </c>
      <c r="AF34" s="7" t="n">
        <v>-112.94</v>
      </c>
      <c r="AG34" s="7" t="n">
        <v>33.03</v>
      </c>
      <c r="AH34" s="7" t="n">
        <v>44.49</v>
      </c>
      <c r="AI34" s="7" t="n">
        <v>60.8</v>
      </c>
      <c r="AJ34" s="7" t="n">
        <v>0.95</v>
      </c>
      <c r="AK34" s="7" t="n">
        <v>1</v>
      </c>
      <c r="AL34" s="7" t="n">
        <v>1</v>
      </c>
      <c r="AM34" s="7" t="n">
        <v>25.38</v>
      </c>
      <c r="AN34" s="7" t="n">
        <v>28.86</v>
      </c>
      <c r="AO34" s="7" t="n">
        <v>33.56</v>
      </c>
      <c r="AP34" s="7" t="n">
        <v>0.99</v>
      </c>
      <c r="AQ34" s="7" t="n">
        <v>1</v>
      </c>
      <c r="AR34" s="7" t="n">
        <v>1</v>
      </c>
      <c r="AS34" s="7" t="n">
        <v>1</v>
      </c>
      <c r="AT34" s="7" t="n">
        <v>1</v>
      </c>
      <c r="AU34" s="7" t="n">
        <v>1</v>
      </c>
      <c r="AV34" s="9" t="inlineStr">
        <is>
          <t>91208000</t>
        </is>
      </c>
      <c r="AW34" s="7" t="n">
        <v>48.64</v>
      </c>
      <c r="AX34" s="7" t="n">
        <v>-114.58</v>
      </c>
      <c r="AY34" s="7" t="n">
        <v>-113.56</v>
      </c>
      <c r="AZ34" s="7" t="n">
        <v>-113.27</v>
      </c>
      <c r="BA34" s="7" t="n">
        <v>36.96</v>
      </c>
      <c r="BB34" s="7" t="n">
        <v>36.8</v>
      </c>
      <c r="BC34" s="7" t="n">
        <v>43.66</v>
      </c>
      <c r="BD34" s="7" t="n">
        <v>0.95</v>
      </c>
      <c r="BE34" s="7" t="n">
        <v>1</v>
      </c>
      <c r="BF34" s="7" t="n">
        <v>1</v>
      </c>
      <c r="BG34" s="7" t="n">
        <v>18.9</v>
      </c>
      <c r="BH34" s="7" t="n">
        <v>20.39</v>
      </c>
      <c r="BI34" s="7" t="n">
        <v>22.72</v>
      </c>
      <c r="BJ34" s="7" t="n">
        <v>1</v>
      </c>
      <c r="BK34" s="7" t="n">
        <v>1</v>
      </c>
      <c r="BL34" s="7" t="n">
        <v>1</v>
      </c>
      <c r="BM34" s="7" t="n">
        <v>1</v>
      </c>
      <c r="BN34" s="7" t="n">
        <v>1</v>
      </c>
      <c r="BO34" s="7" t="n">
        <v>1</v>
      </c>
      <c r="BP34" s="9" t="inlineStr">
        <is>
          <t>912T1000</t>
        </is>
      </c>
      <c r="BQ34" s="7" t="n">
        <v>61.51</v>
      </c>
      <c r="BR34" s="7" t="n">
        <v>-113.28</v>
      </c>
      <c r="BS34" s="7" t="n">
        <v>-112.15</v>
      </c>
      <c r="BT34" s="7" t="n">
        <v>-111.3</v>
      </c>
      <c r="BU34" s="7" t="n">
        <v>34.2</v>
      </c>
      <c r="BV34" s="7" t="n">
        <v>46.77</v>
      </c>
      <c r="BW34" s="7" t="n">
        <v>56.96</v>
      </c>
      <c r="BX34" s="7" t="n">
        <v>0.95</v>
      </c>
      <c r="BY34" s="7" t="n">
        <v>1</v>
      </c>
      <c r="BZ34" s="7" t="n">
        <v>1</v>
      </c>
      <c r="CA34" s="7" t="n">
        <v>19.35</v>
      </c>
      <c r="CB34" s="7" t="n">
        <v>23.28</v>
      </c>
      <c r="CC34" s="7" t="n">
        <v>28.9</v>
      </c>
      <c r="CD34" s="7" t="n">
        <v>1</v>
      </c>
      <c r="CE34" s="7" t="n">
        <v>1</v>
      </c>
      <c r="CF34" s="7" t="n">
        <v>1</v>
      </c>
      <c r="CG34" s="7" t="n">
        <v>1</v>
      </c>
      <c r="CH34" s="7" t="n">
        <v>1</v>
      </c>
      <c r="CI34" s="7" t="n">
        <v>1</v>
      </c>
      <c r="CJ34" s="3" t="n"/>
      <c r="CK34" s="3" t="inlineStr">
        <is>
          <t>Android</t>
        </is>
      </c>
      <c r="CL34" s="3" t="inlineStr">
        <is>
          <t>凱擘</t>
        </is>
      </c>
      <c r="CM34" s="10" t="inlineStr">
        <is>
          <t>188客戶來電</t>
        </is>
      </c>
      <c r="CN34" s="11" t="n">
        <v>-100.33</v>
      </c>
      <c r="CO34" s="11" t="n">
        <v>-98</v>
      </c>
      <c r="CP34" s="11" t="n">
        <v>-93.12</v>
      </c>
      <c r="CQ34" s="11" t="n">
        <v>-93</v>
      </c>
      <c r="CR34" s="11" t="n">
        <v>-73</v>
      </c>
      <c r="CS34" s="11" t="n">
        <v>-13.5</v>
      </c>
      <c r="CT34" s="11" t="n">
        <v>-12</v>
      </c>
      <c r="CU34" s="11" t="n">
        <v>-10.98</v>
      </c>
      <c r="CV34" s="11" t="n">
        <v>-9.25</v>
      </c>
      <c r="CW34" s="11" t="n">
        <v>-8.5</v>
      </c>
      <c r="CX34" s="7" t="n">
        <v>120.573261</v>
      </c>
      <c r="CY34" s="7" t="n">
        <v>22.6151777</v>
      </c>
      <c r="CZ34" s="10" t="inlineStr">
        <is>
          <t>其他答案</t>
        </is>
      </c>
      <c r="DA34" s="10" t="inlineStr">
        <is>
          <t>室內訊號不好</t>
        </is>
      </c>
      <c r="DC34" s="0">
        <f>IF(CP34&lt;-10,CP34,IF(ISERROR(AVERAGE(CN34:CR34)),"",AVERAGE(CN34:CR34)))</f>
        <v/>
      </c>
      <c r="DD34" s="36">
        <f>IF(AC34&lt;&gt;"",AC34/100,"")</f>
        <v/>
      </c>
      <c r="DE34" s="36">
        <f>IF(AW34&lt;&gt;"",AW34/100,"")</f>
        <v/>
      </c>
      <c r="DF34" s="36">
        <f>IF(BQ34&lt;&gt;"",BQ34/100,"")</f>
        <v/>
      </c>
      <c r="DG34" s="0">
        <f>MAX(DD34,DE34,DF34)</f>
        <v/>
      </c>
      <c r="DH34" s="0">
        <f>IF(DG34=DD34,W34,IF(DG34=DE34,X34,IF(DG34=DF34,Y34,"")))</f>
        <v/>
      </c>
      <c r="DI34" s="0">
        <f>VLOOKUP(G34,#REF!,2,0)</f>
        <v/>
      </c>
      <c r="DJ34" s="0">
        <f>IF(DC34&gt;-10,"",IF(ISERROR(DC34),"",CONCATENATE(INT(DC34/5)*5+5,"~",INT(DC34/5)*5)))</f>
        <v/>
      </c>
      <c r="DL34" s="0">
        <f>IF(AND(OR(N34="5G",N34="I5G"),O34="5GNSA"),"5G True User",IF(OR(N34="2G",N34="3G",N34="4G",N34="I4G"),"4G",IF(AND(OR(N34="5G",N34="I5G"),O34&lt;&gt;"5GNSA"),"5G非TU","")))</f>
        <v/>
      </c>
      <c r="DM34" s="0">
        <f>COUNTIFS(AD34:AF34,"&gt;-105",AD34:AF34,"&lt;0")+COUNTIFS(AX34:AZ34,"&gt;-105",AX34:AZ34,"&lt;0")+COUNTIFS(BR34:BT34,"&gt;-105",BR34:BT34,"&lt;0")</f>
        <v/>
      </c>
      <c r="DN34" s="0">
        <f>ROUND(MAX(DD34,DE34,DF34)*100/5,0)*0.05</f>
        <v/>
      </c>
      <c r="DO34" s="0">
        <f>IF(DC34&gt;-10,"",ROUND(DC34/5,0)*5)</f>
        <v/>
      </c>
      <c r="DP34" s="0">
        <f>IF(R2="作業","障礙",IF(R34="障礙","障礙",IF(R34="抗爭","抗爭",IF(R34="40055重大障礙","40055重大障礙",IF(R34="非TWM問題的障礙","非TWM問題的障礙",IF(U34=35806,"非TWM問題的障礙",IF( OR(AND(AJ34&lt;&gt;"",AJ34&gt;0,AJ34&lt;0.7),       AND(AK34&lt;&gt;"",AK34&gt;0,AK34&lt;0.7),       AND(AL34&lt;&gt;"",AL34&gt;0,AL34&lt;0.7),       AND(AP34&lt;&gt;"",AP34&gt;0,AP34&lt;0.7),       AND(AQ34&lt;&gt;"",AQ34&gt;0,AQ34&lt;0.7),       AND(AR34&lt;&gt;"",AR34&gt;0,AR34&lt;0.7),       AND(AS34&lt;&gt;"",AS34&gt;0,AS34&lt;0.7),       AND(AT34&lt;&gt;"",AT34&gt;0,AT34&lt;0.7),       AND(AU34&lt;&gt;"",AU34&gt;0,AU34&lt;0.7)),"障礙",IF( OR(AND(BD34&lt;&gt;"",BD34&gt;0,BD34&lt;0.7),       AND(BE34&lt;&gt;"",BE34&gt;0,BE34&lt;0.7),       AND(BF34&lt;&gt;"",BF34&gt;0,BF34&lt;0.7),       AND(BJ34&lt;&gt;"",BJ34&gt;0,BJ34&lt;0.7),       AND(BK34&lt;&gt;"",BK34&gt;0,BK34&lt;0.7),       AND(BL34&lt;&gt;"",BL34&gt;0,BL34&lt;0.7),       AND(BM34&lt;&gt;"",BM34&gt;0,BM34&lt;0.7),       AND(BN34&lt;&gt;"",BN34&gt;0,BN34&lt;0.7),       AND(BO34&lt;&gt;"",BO34&gt;0,BO34&lt;0.7)),"障礙",IF( OR(AND(BX34&lt;&gt;"",BX34&gt;0,BX34&lt;0.7),       AND(BY34&lt;&gt;"",BY34&gt;0,BY34&lt;0.7),       AND(BZ34&lt;&gt;"",BZ34&gt;0,BZ34&lt;0.7),       AND(CD34&lt;&gt;"",CD34&gt;0,CD34&lt;0.7),       AND(CE34&lt;&gt;"",CE34&gt;0,CE34&lt;0.7),       AND(CF34&lt;&gt;"",CF34&gt;0,CF34&lt;0.7),       AND(CG34&lt;&gt;"",CG34&gt;0,CG34&lt;0.7),       AND(CH34&lt;&gt;"",CH34&gt;0,CH34&lt;0.7),       AND(CI34&lt;&gt;"",CI34&gt;0,CI34&lt;0.7)),"障礙",IF(OR(CJ34="住抗",CJ34="暫時移除設備"),"抗爭",IF(CJ34&lt;&gt;"","障礙",IF(DM34&gt;2,"干擾",IF(Q34=6,"CC6",IF( OR(AND(DD34&lt;&gt;"",DD34&gt;0.8),AND(DE34&lt;&gt;"",DE34&gt;0.8),AND(DF34&lt;&gt;"",DF34&gt;0.8)),"PRB&gt;80",IF(AND(DC34&gt;-106,DC34&lt;-30),"RSRP優於-106",IF(DC34&lt;=-106,"RSRP劣於-106",""))))))))))))))))</f>
        <v/>
      </c>
      <c r="DQ34" s="0">
        <f>IF(ISERROR(SEARCH("&gt;&gt;檢查",AA34)),"",MID(AA34,SEARCH("PM分析:",AA34)+5,SEARCH("&gt;&gt;檢查",AA34)-SEARCH("PM分析:",AA34)-5))</f>
        <v/>
      </c>
      <c r="DR34" s="0">
        <f>IF(T34="因客訴地點人多，導致收訊擁擠","基站擁擠",IF(T34="因應特別活動調整相關參數導致","TTC",IF(OR(T34="基站障礙問題查測中",T34="基站問題待料中",T34="基站障礙問題已修復",T34="施工作業已恢復",T34="基站抗爭暫時關閉",T34="基站抗爭持續關閉中",T34="基站抗爭已復站",T34="基地台抗爭拆站",T34="基地台群體抗爭",T34="基站隱藏性障礙問題已修復"),"基站障礙",IF(OR(R34="作業",R34="障礙",R34="抗爭"),"基站障礙",IF(OR(T34="外在不明干擾影響，查測中",T34="干擾問題已排除",T34="外在不明干擾(大規模)影響",T34="干擾(大規模)問題已排除"),"干擾",IF(R34="干擾","干擾",""))))))</f>
        <v/>
      </c>
    </row>
    <row r="35">
      <c r="A35" s="12" t="inlineStr">
        <is>
          <t>2022-12-01-0002</t>
        </is>
      </c>
      <c r="B35" s="37" t="n">
        <v>16184698</v>
      </c>
      <c r="C35" s="38" t="n">
        <v>44896.02300925926</v>
      </c>
      <c r="D35" s="12" t="inlineStr">
        <is>
          <t>00</t>
        </is>
      </c>
      <c r="E35" s="12" t="inlineStr">
        <is>
          <t>202212</t>
        </is>
      </c>
      <c r="F35" s="12" t="inlineStr">
        <is>
          <t>2022/12/01~2022/12/07</t>
        </is>
      </c>
      <c r="G35" s="15" t="n">
        <v>44896</v>
      </c>
      <c r="H35" s="12" t="inlineStr">
        <is>
          <t>北一</t>
        </is>
      </c>
      <c r="I35" s="12" t="inlineStr">
        <is>
          <t>台北市</t>
        </is>
      </c>
      <c r="J35" s="12" t="inlineStr">
        <is>
          <t>台北市中正區</t>
        </is>
      </c>
      <c r="K35" s="12" t="inlineStr">
        <is>
          <t>OM/TAC</t>
        </is>
      </c>
      <c r="L35" s="12" t="inlineStr">
        <is>
          <t>上網相關問題</t>
        </is>
      </c>
      <c r="M35" s="12" t="inlineStr">
        <is>
          <t>5G</t>
        </is>
      </c>
      <c r="N35" s="12" t="inlineStr">
        <is>
          <t>5G</t>
        </is>
      </c>
      <c r="O35" s="12" t="inlineStr">
        <is>
          <t>5GNSA</t>
        </is>
      </c>
      <c r="P35" s="12" t="inlineStr">
        <is>
          <t>4G上網收訊客訴</t>
        </is>
      </c>
      <c r="Q35" s="16" t="n">
        <v>7</v>
      </c>
      <c r="R35" s="12" t="n"/>
      <c r="S35" s="12" t="inlineStr">
        <is>
          <t>(U)環境因素</t>
        </is>
      </c>
      <c r="T35" s="12" t="inlineStr">
        <is>
          <t>戶外收訊正常，因週遭環境或建物影響，形成室內deepindoor收訊死角</t>
        </is>
      </c>
      <c r="U35" s="17" t="n"/>
      <c r="V35" s="12" t="n"/>
      <c r="W35" s="12" t="inlineStr">
        <is>
          <t>10030000</t>
        </is>
      </c>
      <c r="X35" s="12" t="inlineStr">
        <is>
          <t>77710000</t>
        </is>
      </c>
      <c r="Y35" s="12" t="inlineStr">
        <is>
          <t>100O0000</t>
        </is>
      </c>
      <c r="Z35" s="12" t="inlineStr">
        <is>
          <t>暫無改善</t>
        </is>
      </c>
      <c r="AA35" s="17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35" s="9" t="inlineStr">
        <is>
          <t>10030000</t>
        </is>
      </c>
      <c r="AC35" s="16" t="n">
        <v>29.84</v>
      </c>
      <c r="AD35" s="16" t="n">
        <v>-110.44</v>
      </c>
      <c r="AE35" s="16" t="n">
        <v>-108.34</v>
      </c>
      <c r="AF35" s="16" t="n">
        <v>-106.78</v>
      </c>
      <c r="AG35" s="16" t="n">
        <v>29.84</v>
      </c>
      <c r="AH35" s="16" t="n">
        <v>26.92</v>
      </c>
      <c r="AI35" s="16" t="n">
        <v>28.89</v>
      </c>
      <c r="AJ35" s="16" t="n">
        <v>0.88</v>
      </c>
      <c r="AK35" s="16" t="n">
        <v>1</v>
      </c>
      <c r="AL35" s="16" t="n">
        <v>1</v>
      </c>
      <c r="AM35" s="16" t="n">
        <v>13.42</v>
      </c>
      <c r="AN35" s="16" t="n">
        <v>14.97</v>
      </c>
      <c r="AO35" s="16" t="n">
        <v>17.33</v>
      </c>
      <c r="AP35" s="16" t="n">
        <v>1</v>
      </c>
      <c r="AQ35" s="16" t="n">
        <v>1</v>
      </c>
      <c r="AR35" s="16" t="n">
        <v>1</v>
      </c>
      <c r="AS35" s="16" t="n">
        <v>1</v>
      </c>
      <c r="AT35" s="16" t="n">
        <v>1</v>
      </c>
      <c r="AU35" s="16" t="n">
        <v>1</v>
      </c>
      <c r="AV35" s="9" t="inlineStr">
        <is>
          <t>77710000</t>
        </is>
      </c>
      <c r="AW35" s="16" t="n">
        <v>52.13</v>
      </c>
      <c r="AX35" s="16" t="n">
        <v>-108.97</v>
      </c>
      <c r="AY35" s="16" t="n">
        <v>-107.41</v>
      </c>
      <c r="AZ35" s="16" t="n">
        <v>-107.87</v>
      </c>
      <c r="BA35" s="16" t="n">
        <v>28.81</v>
      </c>
      <c r="BB35" s="16" t="n">
        <v>42.6</v>
      </c>
      <c r="BC35" s="16" t="n">
        <v>50.04</v>
      </c>
      <c r="BD35" s="16" t="n">
        <v>0.9399999999999999</v>
      </c>
      <c r="BE35" s="16" t="n">
        <v>1</v>
      </c>
      <c r="BF35" s="16" t="n">
        <v>1</v>
      </c>
      <c r="BG35" s="16" t="n">
        <v>18.3</v>
      </c>
      <c r="BH35" s="16" t="n">
        <v>20.32</v>
      </c>
      <c r="BI35" s="16" t="n">
        <v>22.03</v>
      </c>
      <c r="BJ35" s="16" t="n">
        <v>1</v>
      </c>
      <c r="BK35" s="16" t="n">
        <v>1</v>
      </c>
      <c r="BL35" s="16" t="n">
        <v>1</v>
      </c>
      <c r="BM35" s="16" t="n">
        <v>1</v>
      </c>
      <c r="BN35" s="16" t="n">
        <v>1</v>
      </c>
      <c r="BO35" s="16" t="n">
        <v>1</v>
      </c>
      <c r="BP35" s="9" t="inlineStr">
        <is>
          <t>100O0000</t>
        </is>
      </c>
      <c r="BQ35" s="16" t="n">
        <v>46.02</v>
      </c>
      <c r="BR35" s="16" t="n">
        <v>-111.93</v>
      </c>
      <c r="BS35" s="16" t="n">
        <v>-110.11</v>
      </c>
      <c r="BT35" s="16" t="n">
        <v>-110</v>
      </c>
      <c r="BU35" s="16" t="n">
        <v>28.88</v>
      </c>
      <c r="BV35" s="16" t="n">
        <v>31.99</v>
      </c>
      <c r="BW35" s="16" t="n">
        <v>34.39</v>
      </c>
      <c r="BX35" s="16" t="n">
        <v>0.92</v>
      </c>
      <c r="BY35" s="16" t="n">
        <v>1</v>
      </c>
      <c r="BZ35" s="16" t="n">
        <v>1</v>
      </c>
      <c r="CA35" s="16" t="n">
        <v>20.04</v>
      </c>
      <c r="CB35" s="16" t="n">
        <v>21.29</v>
      </c>
      <c r="CC35" s="16" t="n">
        <v>23.08</v>
      </c>
      <c r="CD35" s="16" t="n">
        <v>0.99</v>
      </c>
      <c r="CE35" s="16" t="n">
        <v>1</v>
      </c>
      <c r="CF35" s="16" t="n">
        <v>1</v>
      </c>
      <c r="CG35" s="16" t="n">
        <v>0.99</v>
      </c>
      <c r="CH35" s="16" t="n">
        <v>1</v>
      </c>
      <c r="CI35" s="16" t="n">
        <v>1</v>
      </c>
      <c r="CJ35" s="12" t="n"/>
      <c r="CK35" s="12" t="inlineStr">
        <is>
          <t>Apple OS</t>
        </is>
      </c>
      <c r="CL35" s="12" t="n"/>
      <c r="CM35" s="18" t="inlineStr">
        <is>
          <t>188客戶來電</t>
        </is>
      </c>
      <c r="CN35" s="19" t="n">
        <v>-102</v>
      </c>
      <c r="CO35" s="19" t="n">
        <v>-101</v>
      </c>
      <c r="CP35" s="19" t="n">
        <v>-94.88</v>
      </c>
      <c r="CQ35" s="19" t="n">
        <v>-93</v>
      </c>
      <c r="CR35" s="19" t="n">
        <v>-81</v>
      </c>
      <c r="CS35" s="19" t="n">
        <v>-13.5</v>
      </c>
      <c r="CT35" s="19" t="n">
        <v>-13</v>
      </c>
      <c r="CU35" s="19" t="n">
        <v>-11.62</v>
      </c>
      <c r="CV35" s="19" t="n">
        <v>-10.5</v>
      </c>
      <c r="CW35" s="19" t="n">
        <v>-8.5</v>
      </c>
      <c r="CX35" s="16" t="n">
        <v>121.5249521</v>
      </c>
      <c r="CY35" s="16" t="n">
        <v>25.0180106</v>
      </c>
      <c r="CZ35" s="18" t="inlineStr">
        <is>
          <t>其他答案</t>
        </is>
      </c>
      <c r="DA35" s="18" t="inlineStr">
        <is>
          <t>室內訊號不好</t>
        </is>
      </c>
      <c r="DC35" s="0">
        <f>IF(CP35&lt;-10,CP35,IF(ISERROR(AVERAGE(CN35:CR35)),"",AVERAGE(CN35:CR35)))</f>
        <v/>
      </c>
      <c r="DD35" s="36">
        <f>IF(AC35&lt;&gt;"",AC35/100,"")</f>
        <v/>
      </c>
      <c r="DE35" s="36">
        <f>IF(AW35&lt;&gt;"",AW35/100,"")</f>
        <v/>
      </c>
      <c r="DF35" s="36">
        <f>IF(BQ35&lt;&gt;"",BQ35/100,"")</f>
        <v/>
      </c>
      <c r="DG35" s="0">
        <f>MAX(DD35,DE35,DF35)</f>
        <v/>
      </c>
      <c r="DH35" s="0">
        <f>IF(DG35=DD35,W35,IF(DG35=DE35,X35,IF(DG35=DF35,Y35,"")))</f>
        <v/>
      </c>
      <c r="DI35" s="0">
        <f>VLOOKUP(G35,#REF!,2,0)</f>
        <v/>
      </c>
      <c r="DJ35" s="0">
        <f>IF(DC35&gt;-10,"",IF(ISERROR(DC35),"",CONCATENATE(INT(DC35/5)*5+5,"~",INT(DC35/5)*5)))</f>
        <v/>
      </c>
      <c r="DL35" s="0">
        <f>IF(AND(OR(N35="5G",N35="I5G"),O35="5GNSA"),"5G True User",IF(OR(N35="2G",N35="3G",N35="4G",N35="I4G"),"4G",IF(AND(OR(N35="5G",N35="I5G"),O35&lt;&gt;"5GNSA"),"5G非TU","")))</f>
        <v/>
      </c>
      <c r="DM35" s="0">
        <f>COUNTIFS(AD35:AF35,"&gt;-105",AD35:AF35,"&lt;0")+COUNTIFS(AX35:AZ35,"&gt;-105",AX35:AZ35,"&lt;0")+COUNTIFS(BR35:BT35,"&gt;-105",BR35:BT35,"&lt;0")</f>
        <v/>
      </c>
      <c r="DN35" s="0">
        <f>ROUND(MAX(DD35,DE35,DF35)*100/5,0)*0.05</f>
        <v/>
      </c>
      <c r="DO35" s="0">
        <f>IF(DC35&gt;-10,"",ROUND(DC35/5,0)*5)</f>
        <v/>
      </c>
      <c r="DP35" s="0">
        <f>IF(R2="作業","障礙",IF(R35="障礙","障礙",IF(R35="抗爭","抗爭",IF(R35="40055重大障礙","40055重大障礙",IF(R35="非TWM問題的障礙","非TWM問題的障礙",IF(U35=35806,"非TWM問題的障礙",IF( OR(AND(AJ35&lt;&gt;"",AJ35&gt;0,AJ35&lt;0.7),       AND(AK35&lt;&gt;"",AK35&gt;0,AK35&lt;0.7),       AND(AL35&lt;&gt;"",AL35&gt;0,AL35&lt;0.7),       AND(AP35&lt;&gt;"",AP35&gt;0,AP35&lt;0.7),       AND(AQ35&lt;&gt;"",AQ35&gt;0,AQ35&lt;0.7),       AND(AR35&lt;&gt;"",AR35&gt;0,AR35&lt;0.7),       AND(AS35&lt;&gt;"",AS35&gt;0,AS35&lt;0.7),       AND(AT35&lt;&gt;"",AT35&gt;0,AT35&lt;0.7),       AND(AU35&lt;&gt;"",AU35&gt;0,AU35&lt;0.7)),"障礙",IF( OR(AND(BD35&lt;&gt;"",BD35&gt;0,BD35&lt;0.7),       AND(BE35&lt;&gt;"",BE35&gt;0,BE35&lt;0.7),       AND(BF35&lt;&gt;"",BF35&gt;0,BF35&lt;0.7),       AND(BJ35&lt;&gt;"",BJ35&gt;0,BJ35&lt;0.7),       AND(BK35&lt;&gt;"",BK35&gt;0,BK35&lt;0.7),       AND(BL35&lt;&gt;"",BL35&gt;0,BL35&lt;0.7),       AND(BM35&lt;&gt;"",BM35&gt;0,BM35&lt;0.7),       AND(BN35&lt;&gt;"",BN35&gt;0,BN35&lt;0.7),       AND(BO35&lt;&gt;"",BO35&gt;0,BO35&lt;0.7)),"障礙",IF( OR(AND(BX35&lt;&gt;"",BX35&gt;0,BX35&lt;0.7),       AND(BY35&lt;&gt;"",BY35&gt;0,BY35&lt;0.7),       AND(BZ35&lt;&gt;"",BZ35&gt;0,BZ35&lt;0.7),       AND(CD35&lt;&gt;"",CD35&gt;0,CD35&lt;0.7),       AND(CE35&lt;&gt;"",CE35&gt;0,CE35&lt;0.7),       AND(CF35&lt;&gt;"",CF35&gt;0,CF35&lt;0.7),       AND(CG35&lt;&gt;"",CG35&gt;0,CG35&lt;0.7),       AND(CH35&lt;&gt;"",CH35&gt;0,CH35&lt;0.7),       AND(CI35&lt;&gt;"",CI35&gt;0,CI35&lt;0.7)),"障礙",IF(OR(CJ35="住抗",CJ35="暫時移除設備"),"抗爭",IF(CJ35&lt;&gt;"","障礙",IF(DM35&gt;2,"干擾",IF(Q35=6,"CC6",IF( OR(AND(DD35&lt;&gt;"",DD35&gt;0.8),AND(DE35&lt;&gt;"",DE35&gt;0.8),AND(DF35&lt;&gt;"",DF35&gt;0.8)),"PRB&gt;80",IF(AND(DC35&gt;-106,DC35&lt;-30),"RSRP優於-106",IF(DC35&lt;=-106,"RSRP劣於-106",""))))))))))))))))</f>
        <v/>
      </c>
      <c r="DQ35" s="0">
        <f>IF(ISERROR(SEARCH("&gt;&gt;檢查",AA35)),"",MID(AA35,SEARCH("PM分析:",AA35)+5,SEARCH("&gt;&gt;檢查",AA35)-SEARCH("PM分析:",AA35)-5))</f>
        <v/>
      </c>
      <c r="DR35" s="0">
        <f>IF(T35="因客訴地點人多，導致收訊擁擠","基站擁擠",IF(T35="因應特別活動調整相關參數導致","TTC",IF(OR(T35="基站障礙問題查測中",T35="基站問題待料中",T35="基站障礙問題已修復",T35="施工作業已恢復",T35="基站抗爭暫時關閉",T35="基站抗爭持續關閉中",T35="基站抗爭已復站",T35="基地台抗爭拆站",T35="基地台群體抗爭",T35="基站隱藏性障礙問題已修復"),"基站障礙",IF(OR(R35="作業",R35="障礙",R35="抗爭"),"基站障礙",IF(OR(T35="外在不明干擾影響，查測中",T35="干擾問題已排除",T35="外在不明干擾(大規模)影響",T35="干擾(大規模)問題已排除"),"干擾",IF(R35="干擾","干擾",""))))))</f>
        <v/>
      </c>
    </row>
    <row r="36">
      <c r="A36" s="3" t="inlineStr">
        <is>
          <t>2022-12-01-0003</t>
        </is>
      </c>
      <c r="B36" s="34" t="n">
        <v>65848137</v>
      </c>
      <c r="C36" s="35" t="n">
        <v>44896.02694444444</v>
      </c>
      <c r="D36" s="3" t="inlineStr">
        <is>
          <t>00</t>
        </is>
      </c>
      <c r="E36" s="3" t="inlineStr">
        <is>
          <t>202212</t>
        </is>
      </c>
      <c r="F36" s="3" t="inlineStr">
        <is>
          <t>2022/12/01~2022/12/07</t>
        </is>
      </c>
      <c r="G36" s="6" t="n">
        <v>44896</v>
      </c>
      <c r="H36" s="3" t="inlineStr">
        <is>
          <t>北一</t>
        </is>
      </c>
      <c r="I36" s="3" t="inlineStr">
        <is>
          <t>台北市</t>
        </is>
      </c>
      <c r="J36" s="3" t="inlineStr">
        <is>
          <t>台北市內湖區</t>
        </is>
      </c>
      <c r="K36" s="3" t="inlineStr">
        <is>
          <t>CSS</t>
        </is>
      </c>
      <c r="L36" s="3" t="inlineStr">
        <is>
          <t>語音相關問題</t>
        </is>
      </c>
      <c r="M36" s="3" t="inlineStr">
        <is>
          <t>4G</t>
        </is>
      </c>
      <c r="N36" s="3" t="inlineStr">
        <is>
          <t>4G</t>
        </is>
      </c>
      <c r="O36" s="3" t="inlineStr">
        <is>
          <t>4G</t>
        </is>
      </c>
      <c r="P36" s="3" t="inlineStr">
        <is>
          <t>4G語音收訊客訴</t>
        </is>
      </c>
      <c r="Q36" s="7" t="n">
        <v>5</v>
      </c>
      <c r="R36" s="3" t="inlineStr">
        <is>
          <t>抗爭</t>
        </is>
      </c>
      <c r="S36" s="3" t="inlineStr">
        <is>
          <t>(J)基站問題</t>
        </is>
      </c>
      <c r="T36" s="3" t="inlineStr">
        <is>
          <t>基站抗爭已復站</t>
        </is>
      </c>
      <c r="U36" s="8" t="n"/>
      <c r="V36" s="3" t="n"/>
      <c r="W36" s="3" t="inlineStr">
        <is>
          <t>1141J000</t>
        </is>
      </c>
      <c r="X36" s="3" t="inlineStr">
        <is>
          <t>114N7000</t>
        </is>
      </c>
      <c r="Y36" s="3" t="inlineStr">
        <is>
          <t>114HD000</t>
        </is>
      </c>
      <c r="Z36" s="3" t="inlineStr">
        <is>
          <t>已改善</t>
        </is>
      </c>
      <c r="AA36" s="8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36" s="9" t="n"/>
      <c r="AC36" s="7" t="n">
        <v>24.98</v>
      </c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  <c r="AP36" s="7" t="n"/>
      <c r="AQ36" s="7" t="n"/>
      <c r="AR36" s="7" t="n"/>
      <c r="AS36" s="7" t="n"/>
      <c r="AT36" s="7" t="n"/>
      <c r="AU36" s="7" t="n"/>
      <c r="AV36" s="9" t="n"/>
      <c r="AW36" s="7" t="n">
        <v>15.66</v>
      </c>
      <c r="AX36" s="7" t="n"/>
      <c r="AY36" s="7" t="n"/>
      <c r="AZ36" s="7" t="n"/>
      <c r="BA36" s="7" t="n"/>
      <c r="BB36" s="7" t="n"/>
      <c r="BC36" s="7" t="n"/>
      <c r="BD36" s="7" t="n"/>
      <c r="BE36" s="7" t="n"/>
      <c r="BF36" s="7" t="n"/>
      <c r="BG36" s="7" t="n"/>
      <c r="BH36" s="7" t="n"/>
      <c r="BI36" s="7" t="n"/>
      <c r="BJ36" s="7" t="n"/>
      <c r="BK36" s="7" t="n"/>
      <c r="BL36" s="7" t="n"/>
      <c r="BM36" s="7" t="n"/>
      <c r="BN36" s="7" t="n"/>
      <c r="BO36" s="7" t="n"/>
      <c r="BP36" s="9" t="n"/>
      <c r="BQ36" s="7" t="n">
        <v>22.97</v>
      </c>
      <c r="BR36" s="7" t="n"/>
      <c r="BS36" s="7" t="n"/>
      <c r="BT36" s="7" t="n"/>
      <c r="BU36" s="7" t="n"/>
      <c r="BV36" s="7" t="n"/>
      <c r="BW36" s="7" t="n"/>
      <c r="BX36" s="7" t="n"/>
      <c r="BY36" s="7" t="n"/>
      <c r="BZ36" s="7" t="n"/>
      <c r="CA36" s="7" t="n"/>
      <c r="CB36" s="7" t="n"/>
      <c r="CC36" s="7" t="n"/>
      <c r="CD36" s="7" t="n"/>
      <c r="CE36" s="7" t="n"/>
      <c r="CF36" s="7" t="n"/>
      <c r="CG36" s="7" t="n"/>
      <c r="CH36" s="7" t="n"/>
      <c r="CI36" s="7" t="n"/>
      <c r="CJ36" s="3" t="n"/>
      <c r="CK36" s="3" t="inlineStr">
        <is>
          <t>Android</t>
        </is>
      </c>
      <c r="CL36" s="3" t="inlineStr">
        <is>
          <t>凱擘</t>
        </is>
      </c>
      <c r="CM36" s="10" t="inlineStr">
        <is>
          <t>官網WEB拋轉</t>
        </is>
      </c>
      <c r="CN36" s="11" t="n">
        <v>-123</v>
      </c>
      <c r="CO36" s="11" t="n">
        <v>-117</v>
      </c>
      <c r="CP36" s="11" t="n">
        <v>-114.28</v>
      </c>
      <c r="CQ36" s="11" t="n">
        <v>-112</v>
      </c>
      <c r="CR36" s="11" t="n">
        <v>-91</v>
      </c>
      <c r="CS36" s="11" t="n">
        <v>-19</v>
      </c>
      <c r="CT36" s="11" t="n">
        <v>-13</v>
      </c>
      <c r="CU36" s="11" t="n">
        <v>-11.13</v>
      </c>
      <c r="CV36" s="11" t="n">
        <v>-9</v>
      </c>
      <c r="CW36" s="11" t="n">
        <v>-7.5</v>
      </c>
      <c r="CX36" s="7" t="n">
        <v>121.59937</v>
      </c>
      <c r="CY36" s="7" t="n">
        <v>25.083513</v>
      </c>
      <c r="CZ36" s="10" t="inlineStr">
        <is>
          <t>其他答案</t>
        </is>
      </c>
      <c r="DA36" s="10" t="inlineStr">
        <is>
          <t>抗爭</t>
        </is>
      </c>
      <c r="DC36" s="0">
        <f>IF(CP36&lt;-10,CP36,IF(ISERROR(AVERAGE(CN36:CR36)),"",AVERAGE(CN36:CR36)))</f>
        <v/>
      </c>
      <c r="DD36" s="36">
        <f>IF(AC36&lt;&gt;"",AC36/100,"")</f>
        <v/>
      </c>
      <c r="DE36" s="36">
        <f>IF(AW36&lt;&gt;"",AW36/100,"")</f>
        <v/>
      </c>
      <c r="DF36" s="36">
        <f>IF(BQ36&lt;&gt;"",BQ36/100,"")</f>
        <v/>
      </c>
      <c r="DG36" s="0">
        <f>MAX(DD36,DE36,DF36)</f>
        <v/>
      </c>
      <c r="DH36" s="0">
        <f>IF(DG36=DD36,W36,IF(DG36=DE36,X36,IF(DG36=DF36,Y36,"")))</f>
        <v/>
      </c>
      <c r="DI36" s="0">
        <f>VLOOKUP(G36,#REF!,2,0)</f>
        <v/>
      </c>
      <c r="DJ36" s="0">
        <f>IF(DC36&gt;-10,"",IF(ISERROR(DC36),"",CONCATENATE(INT(DC36/5)*5+5,"~",INT(DC36/5)*5)))</f>
        <v/>
      </c>
      <c r="DL36" s="0">
        <f>IF(AND(OR(N36="5G",N36="I5G"),O36="5GNSA"),"5G True User",IF(OR(N36="2G",N36="3G",N36="4G",N36="I4G"),"4G",IF(AND(OR(N36="5G",N36="I5G"),O36&lt;&gt;"5GNSA"),"5G非TU","")))</f>
        <v/>
      </c>
      <c r="DM36" s="0">
        <f>COUNTIFS(AD36:AF36,"&gt;-105",AD36:AF36,"&lt;0")+COUNTIFS(AX36:AZ36,"&gt;-105",AX36:AZ36,"&lt;0")+COUNTIFS(BR36:BT36,"&gt;-105",BR36:BT36,"&lt;0")</f>
        <v/>
      </c>
      <c r="DN36" s="0">
        <f>ROUND(MAX(DD36,DE36,DF36)*100/5,0)*0.05</f>
        <v/>
      </c>
      <c r="DO36" s="0">
        <f>IF(DC36&gt;-10,"",ROUND(DC36/5,0)*5)</f>
        <v/>
      </c>
      <c r="DP36" s="0">
        <f>IF(R2="作業","障礙",IF(R36="障礙","障礙",IF(R36="抗爭","抗爭",IF(R36="40055重大障礙","40055重大障礙",IF(R36="非TWM問題的障礙","非TWM問題的障礙",IF(U36=35806,"非TWM問題的障礙",IF( OR(AND(AJ36&lt;&gt;"",AJ36&gt;0,AJ36&lt;0.7),       AND(AK36&lt;&gt;"",AK36&gt;0,AK36&lt;0.7),       AND(AL36&lt;&gt;"",AL36&gt;0,AL36&lt;0.7),       AND(AP36&lt;&gt;"",AP36&gt;0,AP36&lt;0.7),       AND(AQ36&lt;&gt;"",AQ36&gt;0,AQ36&lt;0.7),       AND(AR36&lt;&gt;"",AR36&gt;0,AR36&lt;0.7),       AND(AS36&lt;&gt;"",AS36&gt;0,AS36&lt;0.7),       AND(AT36&lt;&gt;"",AT36&gt;0,AT36&lt;0.7),       AND(AU36&lt;&gt;"",AU36&gt;0,AU36&lt;0.7)),"障礙",IF( OR(AND(BD36&lt;&gt;"",BD36&gt;0,BD36&lt;0.7),       AND(BE36&lt;&gt;"",BE36&gt;0,BE36&lt;0.7),       AND(BF36&lt;&gt;"",BF36&gt;0,BF36&lt;0.7),       AND(BJ36&lt;&gt;"",BJ36&gt;0,BJ36&lt;0.7),       AND(BK36&lt;&gt;"",BK36&gt;0,BK36&lt;0.7),       AND(BL36&lt;&gt;"",BL36&gt;0,BL36&lt;0.7),       AND(BM36&lt;&gt;"",BM36&gt;0,BM36&lt;0.7),       AND(BN36&lt;&gt;"",BN36&gt;0,BN36&lt;0.7),       AND(BO36&lt;&gt;"",BO36&gt;0,BO36&lt;0.7)),"障礙",IF( OR(AND(BX36&lt;&gt;"",BX36&gt;0,BX36&lt;0.7),       AND(BY36&lt;&gt;"",BY36&gt;0,BY36&lt;0.7),       AND(BZ36&lt;&gt;"",BZ36&gt;0,BZ36&lt;0.7),       AND(CD36&lt;&gt;"",CD36&gt;0,CD36&lt;0.7),       AND(CE36&lt;&gt;"",CE36&gt;0,CE36&lt;0.7),       AND(CF36&lt;&gt;"",CF36&gt;0,CF36&lt;0.7),       AND(CG36&lt;&gt;"",CG36&gt;0,CG36&lt;0.7),       AND(CH36&lt;&gt;"",CH36&gt;0,CH36&lt;0.7),       AND(CI36&lt;&gt;"",CI36&gt;0,CI36&lt;0.7)),"障礙",IF(OR(CJ36="住抗",CJ36="暫時移除設備"),"抗爭",IF(CJ36&lt;&gt;"","障礙",IF(DM36&gt;2,"干擾",IF(Q36=6,"CC6",IF( OR(AND(DD36&lt;&gt;"",DD36&gt;0.8),AND(DE36&lt;&gt;"",DE36&gt;0.8),AND(DF36&lt;&gt;"",DF36&gt;0.8)),"PRB&gt;80",IF(AND(DC36&gt;-106,DC36&lt;-30),"RSRP優於-106",IF(DC36&lt;=-106,"RSRP劣於-106",""))))))))))))))))</f>
        <v/>
      </c>
      <c r="DQ36" s="0">
        <f>IF(ISERROR(SEARCH("&gt;&gt;檢查",AA36)),"",MID(AA36,SEARCH("PM分析:",AA36)+5,SEARCH("&gt;&gt;檢查",AA36)-SEARCH("PM分析:",AA36)-5))</f>
        <v/>
      </c>
      <c r="DR36" s="0">
        <f>IF(T36="因客訴地點人多，導致收訊擁擠","基站擁擠",IF(T36="因應特別活動調整相關參數導致","TTC",IF(OR(T36="基站障礙問題查測中",T36="基站問題待料中",T36="基站障礙問題已修復",T36="施工作業已恢復",T36="基站抗爭暫時關閉",T36="基站抗爭持續關閉中",T36="基站抗爭已復站",T36="基地台抗爭拆站",T36="基地台群體抗爭",T36="基站隱藏性障礙問題已修復"),"基站障礙",IF(OR(R36="作業",R36="障礙",R36="抗爭"),"基站障礙",IF(OR(T36="外在不明干擾影響，查測中",T36="干擾問題已排除",T36="外在不明干擾(大規模)影響",T36="干擾(大規模)問題已排除"),"干擾",IF(R36="干擾","干擾",""))))))</f>
        <v/>
      </c>
    </row>
    <row r="37">
      <c r="A37" s="12" t="inlineStr">
        <is>
          <t>2022-12-01-0005</t>
        </is>
      </c>
      <c r="B37" s="37" t="n">
        <v>58001038</v>
      </c>
      <c r="C37" s="38" t="n">
        <v>44896.13762731481</v>
      </c>
      <c r="D37" s="12" t="inlineStr">
        <is>
          <t>03</t>
        </is>
      </c>
      <c r="E37" s="12" t="inlineStr">
        <is>
          <t>202212</t>
        </is>
      </c>
      <c r="F37" s="12" t="inlineStr">
        <is>
          <t>2022/12/01~2022/12/07</t>
        </is>
      </c>
      <c r="G37" s="15" t="n">
        <v>44896</v>
      </c>
      <c r="H37" s="12" t="inlineStr">
        <is>
          <t>中區</t>
        </is>
      </c>
      <c r="I37" s="12" t="inlineStr">
        <is>
          <t>南投縣</t>
        </is>
      </c>
      <c r="J37" s="12" t="inlineStr">
        <is>
          <t>南投縣草屯鎮</t>
        </is>
      </c>
      <c r="K37" s="12" t="inlineStr">
        <is>
          <t>OM/TAC</t>
        </is>
      </c>
      <c r="L37" s="12" t="inlineStr">
        <is>
          <t>上網相關問題</t>
        </is>
      </c>
      <c r="M37" s="12" t="inlineStr">
        <is>
          <t>4G</t>
        </is>
      </c>
      <c r="N37" s="12" t="inlineStr">
        <is>
          <t>4G</t>
        </is>
      </c>
      <c r="O37" s="12" t="inlineStr">
        <is>
          <t>5GNSA</t>
        </is>
      </c>
      <c r="P37" s="12" t="inlineStr">
        <is>
          <t>4G上網收訊客訴</t>
        </is>
      </c>
      <c r="Q37" s="16" t="n">
        <v>11</v>
      </c>
      <c r="R37" s="12" t="n"/>
      <c r="S37" s="12" t="inlineStr">
        <is>
          <t>(U)環境因素</t>
        </is>
      </c>
      <c r="T37" s="12" t="inlineStr">
        <is>
          <t>戶外收訊正常，因週遭環境或建物影響，形成室內deepindoor收訊死角</t>
        </is>
      </c>
      <c r="U37" s="17" t="n"/>
      <c r="V37" s="12" t="n"/>
      <c r="W37" s="12" t="inlineStr">
        <is>
          <t>542B8000</t>
        </is>
      </c>
      <c r="X37" s="12" t="inlineStr">
        <is>
          <t>542B5000</t>
        </is>
      </c>
      <c r="Y37" s="12" t="inlineStr">
        <is>
          <t>54264000</t>
        </is>
      </c>
      <c r="Z37" s="12" t="inlineStr">
        <is>
          <t>暫無改善</t>
        </is>
      </c>
      <c r="AA37" s="17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37" s="9" t="inlineStr">
        <is>
          <t>542B8000</t>
        </is>
      </c>
      <c r="AC37" s="16" t="n">
        <v>48.4</v>
      </c>
      <c r="AD37" s="16" t="n">
        <v>-113.57</v>
      </c>
      <c r="AE37" s="16" t="n">
        <v>-113.24</v>
      </c>
      <c r="AF37" s="16" t="n">
        <v>-112.45</v>
      </c>
      <c r="AG37" s="16" t="n">
        <v>21.89</v>
      </c>
      <c r="AH37" s="16" t="n">
        <v>20.61</v>
      </c>
      <c r="AI37" s="16" t="n">
        <v>29.48</v>
      </c>
      <c r="AJ37" s="16" t="n">
        <v>0.67</v>
      </c>
      <c r="AK37" s="16" t="n">
        <v>0.73</v>
      </c>
      <c r="AL37" s="16" t="n">
        <v>0.74</v>
      </c>
      <c r="AM37" s="16" t="n">
        <v>14.02</v>
      </c>
      <c r="AN37" s="16" t="n">
        <v>15.11</v>
      </c>
      <c r="AO37" s="16" t="n">
        <v>16.79</v>
      </c>
      <c r="AP37" s="16" t="n">
        <v>1</v>
      </c>
      <c r="AQ37" s="16" t="n">
        <v>1</v>
      </c>
      <c r="AR37" s="16" t="n">
        <v>1</v>
      </c>
      <c r="AS37" s="16" t="n">
        <v>1</v>
      </c>
      <c r="AT37" s="16" t="n">
        <v>1</v>
      </c>
      <c r="AU37" s="16" t="n">
        <v>1</v>
      </c>
      <c r="AV37" s="9" t="inlineStr">
        <is>
          <t>542B5000</t>
        </is>
      </c>
      <c r="AW37" s="16" t="n">
        <v>46.88</v>
      </c>
      <c r="AX37" s="16" t="n">
        <v>-116.18</v>
      </c>
      <c r="AY37" s="16" t="n">
        <v>-116.22</v>
      </c>
      <c r="AZ37" s="16" t="n">
        <v>-114.96</v>
      </c>
      <c r="BA37" s="16" t="n">
        <v>22.44</v>
      </c>
      <c r="BB37" s="16" t="n">
        <v>14.48</v>
      </c>
      <c r="BC37" s="16" t="n">
        <v>20.76</v>
      </c>
      <c r="BD37" s="16" t="n">
        <v>0.67</v>
      </c>
      <c r="BE37" s="16" t="n">
        <v>0.67</v>
      </c>
      <c r="BF37" s="16" t="n">
        <v>0.6899999999999999</v>
      </c>
      <c r="BG37" s="16" t="n">
        <v>11.31</v>
      </c>
      <c r="BH37" s="16" t="n">
        <v>12.62</v>
      </c>
      <c r="BI37" s="16" t="n">
        <v>14.04</v>
      </c>
      <c r="BJ37" s="16" t="n">
        <v>1</v>
      </c>
      <c r="BK37" s="16" t="n">
        <v>1</v>
      </c>
      <c r="BL37" s="16" t="n">
        <v>1</v>
      </c>
      <c r="BM37" s="16" t="n">
        <v>1</v>
      </c>
      <c r="BN37" s="16" t="n">
        <v>1</v>
      </c>
      <c r="BO37" s="16" t="n">
        <v>1</v>
      </c>
      <c r="BP37" s="9" t="inlineStr">
        <is>
          <t>54264000</t>
        </is>
      </c>
      <c r="BQ37" s="16" t="n">
        <v>59.96</v>
      </c>
      <c r="BR37" s="16" t="n">
        <v>-115.61</v>
      </c>
      <c r="BS37" s="16" t="n">
        <v>-115.43</v>
      </c>
      <c r="BT37" s="16" t="n">
        <v>-114.98</v>
      </c>
      <c r="BU37" s="16" t="n">
        <v>25.24</v>
      </c>
      <c r="BV37" s="16" t="n">
        <v>16.26</v>
      </c>
      <c r="BW37" s="16" t="n">
        <v>20.75</v>
      </c>
      <c r="BX37" s="16" t="n">
        <v>0.67</v>
      </c>
      <c r="BY37" s="16" t="n">
        <v>0.67</v>
      </c>
      <c r="BZ37" s="16" t="n">
        <v>0.8100000000000001</v>
      </c>
      <c r="CA37" s="16" t="n">
        <v>16.12</v>
      </c>
      <c r="CB37" s="16" t="n">
        <v>16.08</v>
      </c>
      <c r="CC37" s="16" t="n">
        <v>15.56</v>
      </c>
      <c r="CD37" s="16" t="n">
        <v>1</v>
      </c>
      <c r="CE37" s="16" t="n">
        <v>1</v>
      </c>
      <c r="CF37" s="16" t="n">
        <v>1</v>
      </c>
      <c r="CG37" s="16" t="n">
        <v>1</v>
      </c>
      <c r="CH37" s="16" t="n">
        <v>1</v>
      </c>
      <c r="CI37" s="16" t="n">
        <v>1</v>
      </c>
      <c r="CJ37" s="12" t="n"/>
      <c r="CK37" s="12" t="inlineStr">
        <is>
          <t>Android</t>
        </is>
      </c>
      <c r="CL37" s="12" t="n"/>
      <c r="CM37" s="18" t="inlineStr">
        <is>
          <t>188客戶來電</t>
        </is>
      </c>
      <c r="CN37" s="19" t="n">
        <v>-122</v>
      </c>
      <c r="CO37" s="19" t="n">
        <v>-108.5</v>
      </c>
      <c r="CP37" s="19" t="n">
        <v>-102.08</v>
      </c>
      <c r="CQ37" s="19" t="n">
        <v>-96</v>
      </c>
      <c r="CR37" s="19" t="n">
        <v>-90</v>
      </c>
      <c r="CS37" s="19" t="n">
        <v>-16</v>
      </c>
      <c r="CT37" s="19" t="n">
        <v>-14</v>
      </c>
      <c r="CU37" s="19" t="n">
        <v>-12.59</v>
      </c>
      <c r="CV37" s="19" t="n">
        <v>-11.5</v>
      </c>
      <c r="CW37" s="19" t="n">
        <v>-7.5</v>
      </c>
      <c r="CX37" s="16" t="n">
        <v>120.684168</v>
      </c>
      <c r="CY37" s="16" t="n">
        <v>23.9676914</v>
      </c>
      <c r="CZ37" s="18" t="inlineStr">
        <is>
          <t>基站障礙</t>
        </is>
      </c>
      <c r="DA37" s="18" t="inlineStr">
        <is>
          <t>室內訊號不好</t>
        </is>
      </c>
      <c r="DC37" s="0">
        <f>IF(CP37&lt;-10,CP37,IF(ISERROR(AVERAGE(CN37:CR37)),"",AVERAGE(CN37:CR37)))</f>
        <v/>
      </c>
      <c r="DD37" s="36">
        <f>IF(AC37&lt;&gt;"",AC37/100,"")</f>
        <v/>
      </c>
      <c r="DE37" s="36">
        <f>IF(AW37&lt;&gt;"",AW37/100,"")</f>
        <v/>
      </c>
      <c r="DF37" s="36">
        <f>IF(BQ37&lt;&gt;"",BQ37/100,"")</f>
        <v/>
      </c>
      <c r="DG37" s="0">
        <f>MAX(DD37,DE37,DF37)</f>
        <v/>
      </c>
      <c r="DH37" s="0">
        <f>IF(DG37=DD37,W37,IF(DG37=DE37,X37,IF(DG37=DF37,Y37,"")))</f>
        <v/>
      </c>
      <c r="DI37" s="0">
        <f>VLOOKUP(G37,#REF!,2,0)</f>
        <v/>
      </c>
      <c r="DJ37" s="0">
        <f>IF(DC37&gt;-10,"",IF(ISERROR(DC37),"",CONCATENATE(INT(DC37/5)*5+5,"~",INT(DC37/5)*5)))</f>
        <v/>
      </c>
      <c r="DL37" s="0">
        <f>IF(AND(OR(N37="5G",N37="I5G"),O37="5GNSA"),"5G True User",IF(OR(N37="2G",N37="3G",N37="4G",N37="I4G"),"4G",IF(AND(OR(N37="5G",N37="I5G"),O37&lt;&gt;"5GNSA"),"5G非TU","")))</f>
        <v/>
      </c>
      <c r="DM37" s="0">
        <f>COUNTIFS(AD37:AF37,"&gt;-105",AD37:AF37,"&lt;0")+COUNTIFS(AX37:AZ37,"&gt;-105",AX37:AZ37,"&lt;0")+COUNTIFS(BR37:BT37,"&gt;-105",BR37:BT37,"&lt;0")</f>
        <v/>
      </c>
      <c r="DN37" s="0">
        <f>ROUND(MAX(DD37,DE37,DF37)*100/5,0)*0.05</f>
        <v/>
      </c>
      <c r="DO37" s="0">
        <f>IF(DC37&gt;-10,"",ROUND(DC37/5,0)*5)</f>
        <v/>
      </c>
      <c r="DP37" s="0">
        <f>IF(R2="作業","障礙",IF(R37="障礙","障礙",IF(R37="抗爭","抗爭",IF(R37="40055重大障礙","40055重大障礙",IF(R37="非TWM問題的障礙","非TWM問題的障礙",IF(U37=35806,"非TWM問題的障礙",IF( OR(AND(AJ37&lt;&gt;"",AJ37&gt;0,AJ37&lt;0.7),       AND(AK37&lt;&gt;"",AK37&gt;0,AK37&lt;0.7),       AND(AL37&lt;&gt;"",AL37&gt;0,AL37&lt;0.7),       AND(AP37&lt;&gt;"",AP37&gt;0,AP37&lt;0.7),       AND(AQ37&lt;&gt;"",AQ37&gt;0,AQ37&lt;0.7),       AND(AR37&lt;&gt;"",AR37&gt;0,AR37&lt;0.7),       AND(AS37&lt;&gt;"",AS37&gt;0,AS37&lt;0.7),       AND(AT37&lt;&gt;"",AT37&gt;0,AT37&lt;0.7),       AND(AU37&lt;&gt;"",AU37&gt;0,AU37&lt;0.7)),"障礙",IF( OR(AND(BD37&lt;&gt;"",BD37&gt;0,BD37&lt;0.7),       AND(BE37&lt;&gt;"",BE37&gt;0,BE37&lt;0.7),       AND(BF37&lt;&gt;"",BF37&gt;0,BF37&lt;0.7),       AND(BJ37&lt;&gt;"",BJ37&gt;0,BJ37&lt;0.7),       AND(BK37&lt;&gt;"",BK37&gt;0,BK37&lt;0.7),       AND(BL37&lt;&gt;"",BL37&gt;0,BL37&lt;0.7),       AND(BM37&lt;&gt;"",BM37&gt;0,BM37&lt;0.7),       AND(BN37&lt;&gt;"",BN37&gt;0,BN37&lt;0.7),       AND(BO37&lt;&gt;"",BO37&gt;0,BO37&lt;0.7)),"障礙",IF( OR(AND(BX37&lt;&gt;"",BX37&gt;0,BX37&lt;0.7),       AND(BY37&lt;&gt;"",BY37&gt;0,BY37&lt;0.7),       AND(BZ37&lt;&gt;"",BZ37&gt;0,BZ37&lt;0.7),       AND(CD37&lt;&gt;"",CD37&gt;0,CD37&lt;0.7),       AND(CE37&lt;&gt;"",CE37&gt;0,CE37&lt;0.7),       AND(CF37&lt;&gt;"",CF37&gt;0,CF37&lt;0.7),       AND(CG37&lt;&gt;"",CG37&gt;0,CG37&lt;0.7),       AND(CH37&lt;&gt;"",CH37&gt;0,CH37&lt;0.7),       AND(CI37&lt;&gt;"",CI37&gt;0,CI37&lt;0.7)),"障礙",IF(OR(CJ37="住抗",CJ37="暫時移除設備"),"抗爭",IF(CJ37&lt;&gt;"","障礙",IF(DM37&gt;2,"干擾",IF(Q37=6,"CC6",IF( OR(AND(DD37&lt;&gt;"",DD37&gt;0.8),AND(DE37&lt;&gt;"",DE37&gt;0.8),AND(DF37&lt;&gt;"",DF37&gt;0.8)),"PRB&gt;80",IF(AND(DC37&gt;-106,DC37&lt;-30),"RSRP優於-106",IF(DC37&lt;=-106,"RSRP劣於-106",""))))))))))))))))</f>
        <v/>
      </c>
      <c r="DQ37" s="0">
        <f>IF(ISERROR(SEARCH("&gt;&gt;檢查",AA37)),"",MID(AA37,SEARCH("PM分析:",AA37)+5,SEARCH("&gt;&gt;檢查",AA37)-SEARCH("PM分析:",AA37)-5))</f>
        <v/>
      </c>
      <c r="DR37" s="0">
        <f>IF(T37="因客訴地點人多，導致收訊擁擠","基站擁擠",IF(T37="因應特別活動調整相關參數導致","TTC",IF(OR(T37="基站障礙問題查測中",T37="基站問題待料中",T37="基站障礙問題已修復",T37="施工作業已恢復",T37="基站抗爭暫時關閉",T37="基站抗爭持續關閉中",T37="基站抗爭已復站",T37="基地台抗爭拆站",T37="基地台群體抗爭",T37="基站隱藏性障礙問題已修復"),"基站障礙",IF(OR(R37="作業",R37="障礙",R37="抗爭"),"基站障礙",IF(OR(T37="外在不明干擾影響，查測中",T37="干擾問題已排除",T37="外在不明干擾(大規模)影響",T37="干擾(大規模)問題已排除"),"干擾",IF(R37="干擾","干擾",""))))))</f>
        <v/>
      </c>
    </row>
    <row r="38">
      <c r="A38" s="3" t="inlineStr">
        <is>
          <t>2022-12-01-0016</t>
        </is>
      </c>
      <c r="B38" s="34" t="n">
        <v>66360350</v>
      </c>
      <c r="C38" s="35" t="n">
        <v>44896.18971064815</v>
      </c>
      <c r="D38" s="3" t="inlineStr">
        <is>
          <t>04</t>
        </is>
      </c>
      <c r="E38" s="3" t="inlineStr">
        <is>
          <t>202212</t>
        </is>
      </c>
      <c r="F38" s="3" t="inlineStr">
        <is>
          <t>2022/12/01~2022/12/07</t>
        </is>
      </c>
      <c r="G38" s="6" t="n">
        <v>44896</v>
      </c>
      <c r="H38" s="3" t="inlineStr">
        <is>
          <t>南區</t>
        </is>
      </c>
      <c r="I38" s="3" t="inlineStr">
        <is>
          <t>高雄市</t>
        </is>
      </c>
      <c r="J38" s="3" t="inlineStr">
        <is>
          <t>高雄市鹽埕區</t>
        </is>
      </c>
      <c r="K38" s="3" t="inlineStr">
        <is>
          <t>OM/TAC</t>
        </is>
      </c>
      <c r="L38" s="3" t="inlineStr">
        <is>
          <t>上網相關問題</t>
        </is>
      </c>
      <c r="M38" s="3" t="inlineStr">
        <is>
          <t>5G</t>
        </is>
      </c>
      <c r="N38" s="3" t="inlineStr">
        <is>
          <t>5G</t>
        </is>
      </c>
      <c r="O38" s="3" t="inlineStr">
        <is>
          <t>5GNSA</t>
        </is>
      </c>
      <c r="P38" s="3" t="inlineStr">
        <is>
          <t>4G上網收訊客訴</t>
        </is>
      </c>
      <c r="Q38" s="7" t="n">
        <v>7</v>
      </c>
      <c r="R38" s="3" t="n"/>
      <c r="S38" s="3" t="inlineStr">
        <is>
          <t>(H)非收訊問題</t>
        </is>
      </c>
      <c r="T38" s="3" t="inlineStr">
        <is>
          <t>現場實測OK，客戶不接受</t>
        </is>
      </c>
      <c r="U38" s="8" t="n"/>
      <c r="V38" s="3" t="n"/>
      <c r="W38" s="3" t="inlineStr">
        <is>
          <t>80301000</t>
        </is>
      </c>
      <c r="X38" s="3" t="inlineStr">
        <is>
          <t>80311000</t>
        </is>
      </c>
      <c r="Y38" s="3" t="inlineStr">
        <is>
          <t>80304000</t>
        </is>
      </c>
      <c r="Z38" s="3" t="inlineStr">
        <is>
          <t>網路正常</t>
        </is>
      </c>
      <c r="AA38" s="8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38" s="9" t="inlineStr">
        <is>
          <t>80301000</t>
        </is>
      </c>
      <c r="AC38" s="7" t="n">
        <v>74.20999999999999</v>
      </c>
      <c r="AD38" s="7" t="n">
        <v>-112.52</v>
      </c>
      <c r="AE38" s="7" t="n">
        <v>-112.23</v>
      </c>
      <c r="AF38" s="7" t="n">
        <v>-112.01</v>
      </c>
      <c r="AG38" s="7" t="n">
        <v>17.08</v>
      </c>
      <c r="AH38" s="7" t="n">
        <v>24.08</v>
      </c>
      <c r="AI38" s="7" t="n">
        <v>32.93</v>
      </c>
      <c r="AJ38" s="7" t="n">
        <v>0.63</v>
      </c>
      <c r="AK38" s="7" t="n">
        <v>0.68</v>
      </c>
      <c r="AL38" s="7" t="n">
        <v>0.8100000000000001</v>
      </c>
      <c r="AM38" s="7" t="n">
        <v>19.98</v>
      </c>
      <c r="AN38" s="7" t="n">
        <v>28.16</v>
      </c>
      <c r="AO38" s="7" t="n">
        <v>23.2</v>
      </c>
      <c r="AP38" s="7" t="n">
        <v>1</v>
      </c>
      <c r="AQ38" s="7" t="n">
        <v>1</v>
      </c>
      <c r="AR38" s="7" t="n">
        <v>1</v>
      </c>
      <c r="AS38" s="7" t="n">
        <v>1</v>
      </c>
      <c r="AT38" s="7" t="n">
        <v>1</v>
      </c>
      <c r="AU38" s="7" t="n">
        <v>1</v>
      </c>
      <c r="AV38" s="9" t="inlineStr">
        <is>
          <t>80311000</t>
        </is>
      </c>
      <c r="AW38" s="7" t="n">
        <v>54.39</v>
      </c>
      <c r="AX38" s="7" t="n">
        <v>-112.49</v>
      </c>
      <c r="AY38" s="7" t="n">
        <v>-112.14</v>
      </c>
      <c r="AZ38" s="7" t="n">
        <v>-111.85</v>
      </c>
      <c r="BA38" s="7" t="n">
        <v>14</v>
      </c>
      <c r="BB38" s="7" t="n">
        <v>14.88</v>
      </c>
      <c r="BC38" s="7" t="n">
        <v>20.38</v>
      </c>
      <c r="BD38" s="7" t="n">
        <v>0.67</v>
      </c>
      <c r="BE38" s="7" t="n">
        <v>0.67</v>
      </c>
      <c r="BF38" s="7" t="n">
        <v>0.6899999999999999</v>
      </c>
      <c r="BG38" s="7" t="n">
        <v>10.25</v>
      </c>
      <c r="BH38" s="7" t="n">
        <v>10.71</v>
      </c>
      <c r="BI38" s="7" t="n">
        <v>13.61</v>
      </c>
      <c r="BJ38" s="7" t="n">
        <v>1</v>
      </c>
      <c r="BK38" s="7" t="n">
        <v>1</v>
      </c>
      <c r="BL38" s="7" t="n">
        <v>1</v>
      </c>
      <c r="BM38" s="7" t="n">
        <v>1</v>
      </c>
      <c r="BN38" s="7" t="n">
        <v>1</v>
      </c>
      <c r="BO38" s="7" t="n">
        <v>1</v>
      </c>
      <c r="BP38" s="9" t="inlineStr">
        <is>
          <t>80304000</t>
        </is>
      </c>
      <c r="BQ38" s="7" t="n">
        <v>66.53</v>
      </c>
      <c r="BR38" s="7" t="n">
        <v>-112.63</v>
      </c>
      <c r="BS38" s="7" t="n">
        <v>-113.79</v>
      </c>
      <c r="BT38" s="7" t="n">
        <v>-113.08</v>
      </c>
      <c r="BU38" s="7" t="n">
        <v>24.62</v>
      </c>
      <c r="BV38" s="7" t="n">
        <v>28.67</v>
      </c>
      <c r="BW38" s="7" t="n">
        <v>27.92</v>
      </c>
      <c r="BX38" s="7" t="n">
        <v>0.72</v>
      </c>
      <c r="BY38" s="7" t="n">
        <v>0.73</v>
      </c>
      <c r="BZ38" s="7" t="n">
        <v>0.77</v>
      </c>
      <c r="CA38" s="7" t="n">
        <v>22.53</v>
      </c>
      <c r="CB38" s="7" t="n">
        <v>24.29</v>
      </c>
      <c r="CC38" s="7" t="n">
        <v>25.12</v>
      </c>
      <c r="CD38" s="7" t="n">
        <v>1</v>
      </c>
      <c r="CE38" s="7" t="n">
        <v>1</v>
      </c>
      <c r="CF38" s="7" t="n">
        <v>1</v>
      </c>
      <c r="CG38" s="7" t="n">
        <v>1</v>
      </c>
      <c r="CH38" s="7" t="n">
        <v>1</v>
      </c>
      <c r="CI38" s="7" t="n">
        <v>1</v>
      </c>
      <c r="CJ38" s="3" t="n"/>
      <c r="CK38" s="3" t="inlineStr">
        <is>
          <t>Apple OS</t>
        </is>
      </c>
      <c r="CL38" s="3" t="n"/>
      <c r="CM38" s="10" t="inlineStr">
        <is>
          <t>官網WEB拋轉</t>
        </is>
      </c>
      <c r="CN38" s="11" t="n">
        <v>-113</v>
      </c>
      <c r="CO38" s="11" t="n">
        <v>-102.5</v>
      </c>
      <c r="CP38" s="11" t="n">
        <v>-99.17</v>
      </c>
      <c r="CQ38" s="11" t="n">
        <v>-96.2</v>
      </c>
      <c r="CR38" s="11" t="n">
        <v>-71</v>
      </c>
      <c r="CS38" s="11" t="n">
        <v>-20</v>
      </c>
      <c r="CT38" s="11" t="n">
        <v>-16</v>
      </c>
      <c r="CU38" s="11" t="n">
        <v>-14.67</v>
      </c>
      <c r="CV38" s="11" t="n">
        <v>-13.5</v>
      </c>
      <c r="CW38" s="11" t="n">
        <v>-8.5</v>
      </c>
      <c r="CX38" s="7" t="n">
        <v>120.284276</v>
      </c>
      <c r="CY38" s="7" t="n">
        <v>22.629031</v>
      </c>
      <c r="CZ38" s="10" t="inlineStr">
        <is>
          <t>因客訴地點人多，導致收訊擁擠</t>
        </is>
      </c>
      <c r="DA38" s="10" t="inlineStr">
        <is>
          <t>用戶端問題</t>
        </is>
      </c>
      <c r="DC38" s="0">
        <f>IF(CP38&lt;-10,CP38,IF(ISERROR(AVERAGE(CN38:CR38)),"",AVERAGE(CN38:CR38)))</f>
        <v/>
      </c>
      <c r="DD38" s="36">
        <f>IF(AC38&lt;&gt;"",AC38/100,"")</f>
        <v/>
      </c>
      <c r="DE38" s="36">
        <f>IF(AW38&lt;&gt;"",AW38/100,"")</f>
        <v/>
      </c>
      <c r="DF38" s="36">
        <f>IF(BQ38&lt;&gt;"",BQ38/100,"")</f>
        <v/>
      </c>
      <c r="DG38" s="0">
        <f>MAX(DD38,DE38,DF38)</f>
        <v/>
      </c>
      <c r="DH38" s="0">
        <f>IF(DG38=DD38,W38,IF(DG38=DE38,X38,IF(DG38=DF38,Y38,"")))</f>
        <v/>
      </c>
      <c r="DI38" s="0">
        <f>VLOOKUP(G38,#REF!,2,0)</f>
        <v/>
      </c>
      <c r="DJ38" s="0">
        <f>IF(DC38&gt;-10,"",IF(ISERROR(DC38),"",CONCATENATE(INT(DC38/5)*5+5,"~",INT(DC38/5)*5)))</f>
        <v/>
      </c>
      <c r="DL38" s="0">
        <f>IF(AND(OR(N38="5G",N38="I5G"),O38="5GNSA"),"5G True User",IF(OR(N38="2G",N38="3G",N38="4G",N38="I4G"),"4G",IF(AND(OR(N38="5G",N38="I5G"),O38&lt;&gt;"5GNSA"),"5G非TU","")))</f>
        <v/>
      </c>
      <c r="DM38" s="0">
        <f>COUNTIFS(AD38:AF38,"&gt;-105",AD38:AF38,"&lt;0")+COUNTIFS(AX38:AZ38,"&gt;-105",AX38:AZ38,"&lt;0")+COUNTIFS(BR38:BT38,"&gt;-105",BR38:BT38,"&lt;0")</f>
        <v/>
      </c>
      <c r="DN38" s="0">
        <f>ROUND(MAX(DD38,DE38,DF38)*100/5,0)*0.05</f>
        <v/>
      </c>
      <c r="DO38" s="0">
        <f>IF(DC38&gt;-10,"",ROUND(DC38/5,0)*5)</f>
        <v/>
      </c>
      <c r="DP38" s="0">
        <f>IF(R2="作業","障礙",IF(R38="障礙","障礙",IF(R38="抗爭","抗爭",IF(R38="40055重大障礙","40055重大障礙",IF(R38="非TWM問題的障礙","非TWM問題的障礙",IF(U38=35806,"非TWM問題的障礙",IF( OR(AND(AJ38&lt;&gt;"",AJ38&gt;0,AJ38&lt;0.7),       AND(AK38&lt;&gt;"",AK38&gt;0,AK38&lt;0.7),       AND(AL38&lt;&gt;"",AL38&gt;0,AL38&lt;0.7),       AND(AP38&lt;&gt;"",AP38&gt;0,AP38&lt;0.7),       AND(AQ38&lt;&gt;"",AQ38&gt;0,AQ38&lt;0.7),       AND(AR38&lt;&gt;"",AR38&gt;0,AR38&lt;0.7),       AND(AS38&lt;&gt;"",AS38&gt;0,AS38&lt;0.7),       AND(AT38&lt;&gt;"",AT38&gt;0,AT38&lt;0.7),       AND(AU38&lt;&gt;"",AU38&gt;0,AU38&lt;0.7)),"障礙",IF( OR(AND(BD38&lt;&gt;"",BD38&gt;0,BD38&lt;0.7),       AND(BE38&lt;&gt;"",BE38&gt;0,BE38&lt;0.7),       AND(BF38&lt;&gt;"",BF38&gt;0,BF38&lt;0.7),       AND(BJ38&lt;&gt;"",BJ38&gt;0,BJ38&lt;0.7),       AND(BK38&lt;&gt;"",BK38&gt;0,BK38&lt;0.7),       AND(BL38&lt;&gt;"",BL38&gt;0,BL38&lt;0.7),       AND(BM38&lt;&gt;"",BM38&gt;0,BM38&lt;0.7),       AND(BN38&lt;&gt;"",BN38&gt;0,BN38&lt;0.7),       AND(BO38&lt;&gt;"",BO38&gt;0,BO38&lt;0.7)),"障礙",IF( OR(AND(BX38&lt;&gt;"",BX38&gt;0,BX38&lt;0.7),       AND(BY38&lt;&gt;"",BY38&gt;0,BY38&lt;0.7),       AND(BZ38&lt;&gt;"",BZ38&gt;0,BZ38&lt;0.7),       AND(CD38&lt;&gt;"",CD38&gt;0,CD38&lt;0.7),       AND(CE38&lt;&gt;"",CE38&gt;0,CE38&lt;0.7),       AND(CF38&lt;&gt;"",CF38&gt;0,CF38&lt;0.7),       AND(CG38&lt;&gt;"",CG38&gt;0,CG38&lt;0.7),       AND(CH38&lt;&gt;"",CH38&gt;0,CH38&lt;0.7),       AND(CI38&lt;&gt;"",CI38&gt;0,CI38&lt;0.7)),"障礙",IF(OR(CJ38="住抗",CJ38="暫時移除設備"),"抗爭",IF(CJ38&lt;&gt;"","障礙",IF(DM38&gt;2,"干擾",IF(Q38=6,"CC6",IF( OR(AND(DD38&lt;&gt;"",DD38&gt;0.8),AND(DE38&lt;&gt;"",DE38&gt;0.8),AND(DF38&lt;&gt;"",DF38&gt;0.8)),"PRB&gt;80",IF(AND(DC38&gt;-106,DC38&lt;-30),"RSRP優於-106",IF(DC38&lt;=-106,"RSRP劣於-106",""))))))))))))))))</f>
        <v/>
      </c>
      <c r="DQ38" s="0">
        <f>IF(ISERROR(SEARCH("&gt;&gt;檢查",AA38)),"",MID(AA38,SEARCH("PM分析:",AA38)+5,SEARCH("&gt;&gt;檢查",AA38)-SEARCH("PM分析:",AA38)-5))</f>
        <v/>
      </c>
      <c r="DR38" s="0">
        <f>IF(T38="因客訴地點人多，導致收訊擁擠","基站擁擠",IF(T38="因應特別活動調整相關參數導致","TTC",IF(OR(T38="基站障礙問題查測中",T38="基站問題待料中",T38="基站障礙問題已修復",T38="施工作業已恢復",T38="基站抗爭暫時關閉",T38="基站抗爭持續關閉中",T38="基站抗爭已復站",T38="基地台抗爭拆站",T38="基地台群體抗爭",T38="基站隱藏性障礙問題已修復"),"基站障礙",IF(OR(R38="作業",R38="障礙",R38="抗爭"),"基站障礙",IF(OR(T38="外在不明干擾影響，查測中",T38="干擾問題已排除",T38="外在不明干擾(大規模)影響",T38="干擾(大規模)問題已排除"),"干擾",IF(R38="干擾","干擾",""))))))</f>
        <v/>
      </c>
    </row>
    <row r="39">
      <c r="A39" s="12" t="inlineStr">
        <is>
          <t>2022-12-01-0017</t>
        </is>
      </c>
      <c r="B39" s="37" t="n">
        <v>62690932</v>
      </c>
      <c r="C39" s="38" t="n">
        <v>44896.19063657407</v>
      </c>
      <c r="D39" s="12" t="inlineStr">
        <is>
          <t>04</t>
        </is>
      </c>
      <c r="E39" s="12" t="inlineStr">
        <is>
          <t>202212</t>
        </is>
      </c>
      <c r="F39" s="12" t="inlineStr">
        <is>
          <t>2022/12/01~2022/12/07</t>
        </is>
      </c>
      <c r="G39" s="15" t="n">
        <v>44896</v>
      </c>
      <c r="H39" s="12" t="inlineStr">
        <is>
          <t>南區</t>
        </is>
      </c>
      <c r="I39" s="12" t="inlineStr">
        <is>
          <t>高雄市</t>
        </is>
      </c>
      <c r="J39" s="12" t="inlineStr">
        <is>
          <t>高雄市楠梓區</t>
        </is>
      </c>
      <c r="K39" s="12" t="inlineStr">
        <is>
          <t>OM/TAC</t>
        </is>
      </c>
      <c r="L39" s="12" t="inlineStr">
        <is>
          <t>上網相關問題</t>
        </is>
      </c>
      <c r="M39" s="12" t="inlineStr">
        <is>
          <t>5G</t>
        </is>
      </c>
      <c r="N39" s="12" t="inlineStr">
        <is>
          <t>5G</t>
        </is>
      </c>
      <c r="O39" s="12" t="inlineStr">
        <is>
          <t>5GNSA</t>
        </is>
      </c>
      <c r="P39" s="12" t="inlineStr">
        <is>
          <t>4G上網收訊客訴</t>
        </is>
      </c>
      <c r="Q39" s="16" t="n">
        <v>7</v>
      </c>
      <c r="R39" s="12" t="n"/>
      <c r="S39" s="12" t="inlineStr">
        <is>
          <t>(U)環境因素</t>
        </is>
      </c>
      <c r="T39" s="12" t="inlineStr">
        <is>
          <t>戶外收訊正常，因週遭環境或建物影響，形成室內deepindoor收訊死角</t>
        </is>
      </c>
      <c r="U39" s="17" t="n"/>
      <c r="V39" s="12" t="n"/>
      <c r="W39" s="12" t="inlineStr">
        <is>
          <t>811T0000</t>
        </is>
      </c>
      <c r="X39" s="12" t="inlineStr">
        <is>
          <t>81157000</t>
        </is>
      </c>
      <c r="Y39" s="12" t="inlineStr">
        <is>
          <t>811D5000</t>
        </is>
      </c>
      <c r="Z39" s="12" t="inlineStr">
        <is>
          <t>暫無改善</t>
        </is>
      </c>
      <c r="AA39" s="17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39" s="9" t="inlineStr">
        <is>
          <t>811T0000</t>
        </is>
      </c>
      <c r="AC39" s="16" t="n">
        <v>55.15</v>
      </c>
      <c r="AD39" s="16" t="n">
        <v>-116.3</v>
      </c>
      <c r="AE39" s="16" t="n">
        <v>-116.1</v>
      </c>
      <c r="AF39" s="16" t="n">
        <v>-116.13</v>
      </c>
      <c r="AG39" s="16" t="n">
        <v>24.31</v>
      </c>
      <c r="AH39" s="16" t="n">
        <v>21.96</v>
      </c>
      <c r="AI39" s="16" t="n">
        <v>20.71</v>
      </c>
      <c r="AJ39" s="16" t="n">
        <v>0.82</v>
      </c>
      <c r="AK39" s="16" t="n">
        <v>0.82</v>
      </c>
      <c r="AL39" s="16" t="n">
        <v>0.82</v>
      </c>
      <c r="AM39" s="16" t="n">
        <v>22.58</v>
      </c>
      <c r="AN39" s="16" t="n">
        <v>22.67</v>
      </c>
      <c r="AO39" s="16" t="n">
        <v>22.4</v>
      </c>
      <c r="AP39" s="16" t="n">
        <v>1</v>
      </c>
      <c r="AQ39" s="16" t="n">
        <v>1</v>
      </c>
      <c r="AR39" s="16" t="n">
        <v>1</v>
      </c>
      <c r="AS39" s="16" t="n">
        <v>1</v>
      </c>
      <c r="AT39" s="16" t="n">
        <v>1</v>
      </c>
      <c r="AU39" s="16" t="n">
        <v>1</v>
      </c>
      <c r="AV39" s="9" t="inlineStr">
        <is>
          <t>81157000</t>
        </is>
      </c>
      <c r="AW39" s="16" t="n">
        <v>35.61</v>
      </c>
      <c r="AX39" s="16" t="n">
        <v>-116.74</v>
      </c>
      <c r="AY39" s="16" t="n">
        <v>-116.97</v>
      </c>
      <c r="AZ39" s="16" t="n">
        <v>-115.94</v>
      </c>
      <c r="BA39" s="16" t="n">
        <v>1.73</v>
      </c>
      <c r="BB39" s="16" t="n">
        <v>1.46</v>
      </c>
      <c r="BC39" s="16" t="n">
        <v>3.99</v>
      </c>
      <c r="BD39" s="16" t="n">
        <v>0.67</v>
      </c>
      <c r="BE39" s="16" t="n">
        <v>0.67</v>
      </c>
      <c r="BF39" s="16" t="n">
        <v>0.67</v>
      </c>
      <c r="BG39" s="16" t="n">
        <v>1.88</v>
      </c>
      <c r="BH39" s="16" t="n">
        <v>1.92</v>
      </c>
      <c r="BI39" s="16" t="n">
        <v>2.5</v>
      </c>
      <c r="BJ39" s="16" t="n">
        <v>1</v>
      </c>
      <c r="BK39" s="16" t="n">
        <v>1</v>
      </c>
      <c r="BL39" s="16" t="n">
        <v>1</v>
      </c>
      <c r="BM39" s="16" t="n">
        <v>1</v>
      </c>
      <c r="BN39" s="16" t="n">
        <v>1</v>
      </c>
      <c r="BO39" s="16" t="n">
        <v>1</v>
      </c>
      <c r="BP39" s="9" t="inlineStr">
        <is>
          <t>811D5000</t>
        </is>
      </c>
      <c r="BQ39" s="16" t="n"/>
      <c r="BR39" s="16" t="n"/>
      <c r="BS39" s="16" t="n"/>
      <c r="BT39" s="16" t="n"/>
      <c r="BU39" s="16" t="n"/>
      <c r="BV39" s="16" t="n"/>
      <c r="BW39" s="16" t="n"/>
      <c r="BX39" s="16" t="n"/>
      <c r="BY39" s="16" t="n"/>
      <c r="BZ39" s="16" t="n"/>
      <c r="CA39" s="16" t="n"/>
      <c r="CB39" s="16" t="n"/>
      <c r="CC39" s="16" t="n"/>
      <c r="CD39" s="16" t="n"/>
      <c r="CE39" s="16" t="n"/>
      <c r="CF39" s="16" t="n"/>
      <c r="CG39" s="16" t="n"/>
      <c r="CH39" s="16" t="n"/>
      <c r="CI39" s="16" t="n"/>
      <c r="CJ39" s="12" t="n"/>
      <c r="CK39" s="12" t="inlineStr">
        <is>
          <t>Apple OS</t>
        </is>
      </c>
      <c r="CL39" s="12" t="n"/>
      <c r="CM39" s="18" t="inlineStr">
        <is>
          <t>官網WEB拋轉</t>
        </is>
      </c>
      <c r="CN39" s="19" t="n">
        <v>-110.5</v>
      </c>
      <c r="CO39" s="19" t="n">
        <v>-99</v>
      </c>
      <c r="CP39" s="19" t="n">
        <v>-96.75</v>
      </c>
      <c r="CQ39" s="19" t="n">
        <v>-91</v>
      </c>
      <c r="CR39" s="19" t="n">
        <v>-86</v>
      </c>
      <c r="CS39" s="19" t="n">
        <v>-16</v>
      </c>
      <c r="CT39" s="19" t="n">
        <v>-14.5</v>
      </c>
      <c r="CU39" s="19" t="n">
        <v>-13</v>
      </c>
      <c r="CV39" s="19" t="n">
        <v>-11</v>
      </c>
      <c r="CW39" s="19" t="n">
        <v>-10.5</v>
      </c>
      <c r="CX39" s="16" t="n">
        <v>120.301383</v>
      </c>
      <c r="CY39" s="16" t="n">
        <v>22.713117</v>
      </c>
      <c r="CZ39" s="18" t="inlineStr">
        <is>
          <t>其他答案</t>
        </is>
      </c>
      <c r="DA39" s="18" t="inlineStr">
        <is>
          <t>室內訊號不好</t>
        </is>
      </c>
      <c r="DC39" s="0">
        <f>IF(CP39&lt;-10,CP39,IF(ISERROR(AVERAGE(CN39:CR39)),"",AVERAGE(CN39:CR39)))</f>
        <v/>
      </c>
      <c r="DD39" s="36">
        <f>IF(AC39&lt;&gt;"",AC39/100,"")</f>
        <v/>
      </c>
      <c r="DE39" s="36">
        <f>IF(AW39&lt;&gt;"",AW39/100,"")</f>
        <v/>
      </c>
      <c r="DF39" s="36">
        <f>IF(BQ39&lt;&gt;"",BQ39/100,"")</f>
        <v/>
      </c>
      <c r="DG39" s="0">
        <f>MAX(DD39,DE39,DF39)</f>
        <v/>
      </c>
      <c r="DH39" s="0">
        <f>IF(DG39=DD39,W39,IF(DG39=DE39,X39,IF(DG39=DF39,Y39,"")))</f>
        <v/>
      </c>
      <c r="DI39" s="0">
        <f>VLOOKUP(G39,#REF!,2,0)</f>
        <v/>
      </c>
      <c r="DJ39" s="0">
        <f>IF(DC39&gt;-10,"",IF(ISERROR(DC39),"",CONCATENATE(INT(DC39/5)*5+5,"~",INT(DC39/5)*5)))</f>
        <v/>
      </c>
      <c r="DL39" s="0">
        <f>IF(AND(OR(N39="5G",N39="I5G"),O39="5GNSA"),"5G True User",IF(OR(N39="2G",N39="3G",N39="4G",N39="I4G"),"4G",IF(AND(OR(N39="5G",N39="I5G"),O39&lt;&gt;"5GNSA"),"5G非TU","")))</f>
        <v/>
      </c>
      <c r="DM39" s="0">
        <f>COUNTIFS(AD39:AF39,"&gt;-105",AD39:AF39,"&lt;0")+COUNTIFS(AX39:AZ39,"&gt;-105",AX39:AZ39,"&lt;0")+COUNTIFS(BR39:BT39,"&gt;-105",BR39:BT39,"&lt;0")</f>
        <v/>
      </c>
      <c r="DN39" s="0">
        <f>ROUND(MAX(DD39,DE39,DF39)*100/5,0)*0.05</f>
        <v/>
      </c>
      <c r="DO39" s="0">
        <f>IF(DC39&gt;-10,"",ROUND(DC39/5,0)*5)</f>
        <v/>
      </c>
      <c r="DP39" s="0">
        <f>IF(R2="作業","障礙",IF(R39="障礙","障礙",IF(R39="抗爭","抗爭",IF(R39="40055重大障礙","40055重大障礙",IF(R39="非TWM問題的障礙","非TWM問題的障礙",IF(U39=35806,"非TWM問題的障礙",IF( OR(AND(AJ39&lt;&gt;"",AJ39&gt;0,AJ39&lt;0.7),       AND(AK39&lt;&gt;"",AK39&gt;0,AK39&lt;0.7),       AND(AL39&lt;&gt;"",AL39&gt;0,AL39&lt;0.7),       AND(AP39&lt;&gt;"",AP39&gt;0,AP39&lt;0.7),       AND(AQ39&lt;&gt;"",AQ39&gt;0,AQ39&lt;0.7),       AND(AR39&lt;&gt;"",AR39&gt;0,AR39&lt;0.7),       AND(AS39&lt;&gt;"",AS39&gt;0,AS39&lt;0.7),       AND(AT39&lt;&gt;"",AT39&gt;0,AT39&lt;0.7),       AND(AU39&lt;&gt;"",AU39&gt;0,AU39&lt;0.7)),"障礙",IF( OR(AND(BD39&lt;&gt;"",BD39&gt;0,BD39&lt;0.7),       AND(BE39&lt;&gt;"",BE39&gt;0,BE39&lt;0.7),       AND(BF39&lt;&gt;"",BF39&gt;0,BF39&lt;0.7),       AND(BJ39&lt;&gt;"",BJ39&gt;0,BJ39&lt;0.7),       AND(BK39&lt;&gt;"",BK39&gt;0,BK39&lt;0.7),       AND(BL39&lt;&gt;"",BL39&gt;0,BL39&lt;0.7),       AND(BM39&lt;&gt;"",BM39&gt;0,BM39&lt;0.7),       AND(BN39&lt;&gt;"",BN39&gt;0,BN39&lt;0.7),       AND(BO39&lt;&gt;"",BO39&gt;0,BO39&lt;0.7)),"障礙",IF( OR(AND(BX39&lt;&gt;"",BX39&gt;0,BX39&lt;0.7),       AND(BY39&lt;&gt;"",BY39&gt;0,BY39&lt;0.7),       AND(BZ39&lt;&gt;"",BZ39&gt;0,BZ39&lt;0.7),       AND(CD39&lt;&gt;"",CD39&gt;0,CD39&lt;0.7),       AND(CE39&lt;&gt;"",CE39&gt;0,CE39&lt;0.7),       AND(CF39&lt;&gt;"",CF39&gt;0,CF39&lt;0.7),       AND(CG39&lt;&gt;"",CG39&gt;0,CG39&lt;0.7),       AND(CH39&lt;&gt;"",CH39&gt;0,CH39&lt;0.7),       AND(CI39&lt;&gt;"",CI39&gt;0,CI39&lt;0.7)),"障礙",IF(OR(CJ39="住抗",CJ39="暫時移除設備"),"抗爭",IF(CJ39&lt;&gt;"","障礙",IF(DM39&gt;2,"干擾",IF(Q39=6,"CC6",IF( OR(AND(DD39&lt;&gt;"",DD39&gt;0.8),AND(DE39&lt;&gt;"",DE39&gt;0.8),AND(DF39&lt;&gt;"",DF39&gt;0.8)),"PRB&gt;80",IF(AND(DC39&gt;-106,DC39&lt;-30),"RSRP優於-106",IF(DC39&lt;=-106,"RSRP劣於-106",""))))))))))))))))</f>
        <v/>
      </c>
      <c r="DQ39" s="0">
        <f>IF(ISERROR(SEARCH("&gt;&gt;檢查",AA39)),"",MID(AA39,SEARCH("PM分析:",AA39)+5,SEARCH("&gt;&gt;檢查",AA39)-SEARCH("PM分析:",AA39)-5))</f>
        <v/>
      </c>
      <c r="DR39" s="0">
        <f>IF(T39="因客訴地點人多，導致收訊擁擠","基站擁擠",IF(T39="因應特別活動調整相關參數導致","TTC",IF(OR(T39="基站障礙問題查測中",T39="基站問題待料中",T39="基站障礙問題已修復",T39="施工作業已恢復",T39="基站抗爭暫時關閉",T39="基站抗爭持續關閉中",T39="基站抗爭已復站",T39="基地台抗爭拆站",T39="基地台群體抗爭",T39="基站隱藏性障礙問題已修復"),"基站障礙",IF(OR(R39="作業",R39="障礙",R39="抗爭"),"基站障礙",IF(OR(T39="外在不明干擾影響，查測中",T39="干擾問題已排除",T39="外在不明干擾(大規模)影響",T39="干擾(大規模)問題已排除"),"干擾",IF(R39="干擾","干擾",""))))))</f>
        <v/>
      </c>
    </row>
    <row r="40">
      <c r="A40" s="3" t="inlineStr">
        <is>
          <t>2022-12-01-0018</t>
        </is>
      </c>
      <c r="B40" s="34" t="n">
        <v>63564918</v>
      </c>
      <c r="C40" s="35" t="n">
        <v>44896.19787037037</v>
      </c>
      <c r="D40" s="3" t="inlineStr">
        <is>
          <t>04</t>
        </is>
      </c>
      <c r="E40" s="3" t="inlineStr">
        <is>
          <t>202212</t>
        </is>
      </c>
      <c r="F40" s="3" t="inlineStr">
        <is>
          <t>2022/12/01~2022/12/07</t>
        </is>
      </c>
      <c r="G40" s="6" t="n">
        <v>44896</v>
      </c>
      <c r="H40" s="3" t="inlineStr">
        <is>
          <t>中區</t>
        </is>
      </c>
      <c r="I40" s="3" t="inlineStr">
        <is>
          <t>雲林縣</t>
        </is>
      </c>
      <c r="J40" s="3" t="inlineStr">
        <is>
          <t>雲林縣麥寮鄉</t>
        </is>
      </c>
      <c r="K40" s="3" t="inlineStr">
        <is>
          <t>客服</t>
        </is>
      </c>
      <c r="L40" s="3" t="inlineStr">
        <is>
          <t>上網相關問題</t>
        </is>
      </c>
      <c r="M40" s="3" t="inlineStr">
        <is>
          <t>5G</t>
        </is>
      </c>
      <c r="N40" s="3" t="inlineStr">
        <is>
          <t>5G</t>
        </is>
      </c>
      <c r="O40" s="3" t="inlineStr">
        <is>
          <t>5GNSA</t>
        </is>
      </c>
      <c r="P40" s="3" t="inlineStr">
        <is>
          <t>4G上網收訊客訴</t>
        </is>
      </c>
      <c r="Q40" s="7" t="n">
        <v>7</v>
      </c>
      <c r="R40" s="3" t="n"/>
      <c r="S40" s="3" t="n"/>
      <c r="T40" s="3" t="n"/>
      <c r="U40" s="8" t="n"/>
      <c r="V40" s="3" t="n"/>
      <c r="W40" s="3" t="n"/>
      <c r="X40" s="3" t="n"/>
      <c r="Y40" s="3" t="n"/>
      <c r="Z40" s="3" t="inlineStr">
        <is>
          <t>網路正常</t>
        </is>
      </c>
      <c r="AA40" s="8" t="inlineStr">
        <is>
          <t>PM分析:</t>
        </is>
      </c>
      <c r="AB40" s="9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  <c r="AP40" s="7" t="n"/>
      <c r="AQ40" s="7" t="n"/>
      <c r="AR40" s="7" t="n"/>
      <c r="AS40" s="7" t="n"/>
      <c r="AT40" s="7" t="n"/>
      <c r="AU40" s="7" t="n"/>
      <c r="AV40" s="9" t="n"/>
      <c r="AW40" s="7" t="n"/>
      <c r="AX40" s="7" t="n"/>
      <c r="AY40" s="7" t="n"/>
      <c r="AZ40" s="7" t="n"/>
      <c r="BA40" s="7" t="n"/>
      <c r="BB40" s="7" t="n"/>
      <c r="BC40" s="7" t="n"/>
      <c r="BD40" s="7" t="n"/>
      <c r="BE40" s="7" t="n"/>
      <c r="BF40" s="7" t="n"/>
      <c r="BG40" s="7" t="n"/>
      <c r="BH40" s="7" t="n"/>
      <c r="BI40" s="7" t="n"/>
      <c r="BJ40" s="7" t="n"/>
      <c r="BK40" s="7" t="n"/>
      <c r="BL40" s="7" t="n"/>
      <c r="BM40" s="7" t="n"/>
      <c r="BN40" s="7" t="n"/>
      <c r="BO40" s="7" t="n"/>
      <c r="BP40" s="9" t="n"/>
      <c r="BQ40" s="7" t="n"/>
      <c r="BR40" s="7" t="n"/>
      <c r="BS40" s="7" t="n"/>
      <c r="BT40" s="7" t="n"/>
      <c r="BU40" s="7" t="n"/>
      <c r="BV40" s="7" t="n"/>
      <c r="BW40" s="7" t="n"/>
      <c r="BX40" s="7" t="n"/>
      <c r="BY40" s="7" t="n"/>
      <c r="BZ40" s="7" t="n"/>
      <c r="CA40" s="7" t="n"/>
      <c r="CB40" s="7" t="n"/>
      <c r="CC40" s="7" t="n"/>
      <c r="CD40" s="7" t="n"/>
      <c r="CE40" s="7" t="n"/>
      <c r="CF40" s="7" t="n"/>
      <c r="CG40" s="7" t="n"/>
      <c r="CH40" s="7" t="n"/>
      <c r="CI40" s="7" t="n"/>
      <c r="CJ40" s="3" t="n"/>
      <c r="CK40" s="3" t="inlineStr">
        <is>
          <t>Android</t>
        </is>
      </c>
      <c r="CL40" s="3" t="n"/>
      <c r="CM40" s="10" t="inlineStr">
        <is>
          <t>188客戶來電</t>
        </is>
      </c>
      <c r="CN40" s="11" t="n">
        <v>-107</v>
      </c>
      <c r="CO40" s="11" t="n">
        <v>-98</v>
      </c>
      <c r="CP40" s="11" t="n"/>
      <c r="CQ40" s="11" t="n">
        <v>-89</v>
      </c>
      <c r="CR40" s="11" t="n">
        <v>-86</v>
      </c>
      <c r="CS40" s="11" t="n">
        <v>-15</v>
      </c>
      <c r="CT40" s="11" t="n">
        <v>-12</v>
      </c>
      <c r="CU40" s="11" t="n"/>
      <c r="CV40" s="11" t="n">
        <v>-8.5</v>
      </c>
      <c r="CW40" s="11" t="n">
        <v>-3</v>
      </c>
      <c r="CX40" s="7" t="n">
        <v>120.2672969</v>
      </c>
      <c r="CY40" s="7" t="n">
        <v>23.7971297</v>
      </c>
      <c r="CZ40" s="10" t="inlineStr">
        <is>
          <t>其他答案</t>
        </is>
      </c>
      <c r="DA40" s="10" t="inlineStr">
        <is>
          <t>用戶端問題</t>
        </is>
      </c>
      <c r="DC40" s="0">
        <f>IF(CP40&lt;-10,CP40,IF(ISERROR(AVERAGE(CN40:CR40)),"",AVERAGE(CN40:CR40)))</f>
        <v/>
      </c>
      <c r="DD40" s="36">
        <f>IF(AC40&lt;&gt;"",AC40/100,"")</f>
        <v/>
      </c>
      <c r="DE40" s="36">
        <f>IF(AW40&lt;&gt;"",AW40/100,"")</f>
        <v/>
      </c>
      <c r="DF40" s="36">
        <f>IF(BQ40&lt;&gt;"",BQ40/100,"")</f>
        <v/>
      </c>
      <c r="DG40" s="0">
        <f>MAX(DD40,DE40,DF40)</f>
        <v/>
      </c>
      <c r="DH40" s="0">
        <f>IF(DG40=DD40,W40,IF(DG40=DE40,X40,IF(DG40=DF40,Y40,"")))</f>
        <v/>
      </c>
      <c r="DI40" s="0">
        <f>VLOOKUP(G40,#REF!,2,0)</f>
        <v/>
      </c>
      <c r="DJ40" s="0">
        <f>IF(DC40&gt;-10,"",IF(ISERROR(DC40),"",CONCATENATE(INT(DC40/5)*5+5,"~",INT(DC40/5)*5)))</f>
        <v/>
      </c>
      <c r="DL40" s="0">
        <f>IF(AND(OR(N40="5G",N40="I5G"),O40="5GNSA"),"5G True User",IF(OR(N40="2G",N40="3G",N40="4G",N40="I4G"),"4G",IF(AND(OR(N40="5G",N40="I5G"),O40&lt;&gt;"5GNSA"),"5G非TU","")))</f>
        <v/>
      </c>
      <c r="DM40" s="0">
        <f>COUNTIFS(AD40:AF40,"&gt;-105",AD40:AF40,"&lt;0")+COUNTIFS(AX40:AZ40,"&gt;-105",AX40:AZ40,"&lt;0")+COUNTIFS(BR40:BT40,"&gt;-105",BR40:BT40,"&lt;0")</f>
        <v/>
      </c>
      <c r="DN40" s="0">
        <f>ROUND(MAX(DD40,DE40,DF40)*100/5,0)*0.05</f>
        <v/>
      </c>
      <c r="DO40" s="0">
        <f>IF(DC40&gt;-10,"",ROUND(DC40/5,0)*5)</f>
        <v/>
      </c>
      <c r="DP40" s="0">
        <f>IF(R2="作業","障礙",IF(R40="障礙","障礙",IF(R40="抗爭","抗爭",IF(R40="40055重大障礙","40055重大障礙",IF(R40="非TWM問題的障礙","非TWM問題的障礙",IF(U40=35806,"非TWM問題的障礙",IF( OR(AND(AJ40&lt;&gt;"",AJ40&gt;0,AJ40&lt;0.7),       AND(AK40&lt;&gt;"",AK40&gt;0,AK40&lt;0.7),       AND(AL40&lt;&gt;"",AL40&gt;0,AL40&lt;0.7),       AND(AP40&lt;&gt;"",AP40&gt;0,AP40&lt;0.7),       AND(AQ40&lt;&gt;"",AQ40&gt;0,AQ40&lt;0.7),       AND(AR40&lt;&gt;"",AR40&gt;0,AR40&lt;0.7),       AND(AS40&lt;&gt;"",AS40&gt;0,AS40&lt;0.7),       AND(AT40&lt;&gt;"",AT40&gt;0,AT40&lt;0.7),       AND(AU40&lt;&gt;"",AU40&gt;0,AU40&lt;0.7)),"障礙",IF( OR(AND(BD40&lt;&gt;"",BD40&gt;0,BD40&lt;0.7),       AND(BE40&lt;&gt;"",BE40&gt;0,BE40&lt;0.7),       AND(BF40&lt;&gt;"",BF40&gt;0,BF40&lt;0.7),       AND(BJ40&lt;&gt;"",BJ40&gt;0,BJ40&lt;0.7),       AND(BK40&lt;&gt;"",BK40&gt;0,BK40&lt;0.7),       AND(BL40&lt;&gt;"",BL40&gt;0,BL40&lt;0.7),       AND(BM40&lt;&gt;"",BM40&gt;0,BM40&lt;0.7),       AND(BN40&lt;&gt;"",BN40&gt;0,BN40&lt;0.7),       AND(BO40&lt;&gt;"",BO40&gt;0,BO40&lt;0.7)),"障礙",IF( OR(AND(BX40&lt;&gt;"",BX40&gt;0,BX40&lt;0.7),       AND(BY40&lt;&gt;"",BY40&gt;0,BY40&lt;0.7),       AND(BZ40&lt;&gt;"",BZ40&gt;0,BZ40&lt;0.7),       AND(CD40&lt;&gt;"",CD40&gt;0,CD40&lt;0.7),       AND(CE40&lt;&gt;"",CE40&gt;0,CE40&lt;0.7),       AND(CF40&lt;&gt;"",CF40&gt;0,CF40&lt;0.7),       AND(CG40&lt;&gt;"",CG40&gt;0,CG40&lt;0.7),       AND(CH40&lt;&gt;"",CH40&gt;0,CH40&lt;0.7),       AND(CI40&lt;&gt;"",CI40&gt;0,CI40&lt;0.7)),"障礙",IF(OR(CJ40="住抗",CJ40="暫時移除設備"),"抗爭",IF(CJ40&lt;&gt;"","障礙",IF(DM40&gt;2,"干擾",IF(Q40=6,"CC6",IF( OR(AND(DD40&lt;&gt;"",DD40&gt;0.8),AND(DE40&lt;&gt;"",DE40&gt;0.8),AND(DF40&lt;&gt;"",DF40&gt;0.8)),"PRB&gt;80",IF(AND(DC40&gt;-106,DC40&lt;-30),"RSRP優於-106",IF(DC40&lt;=-106,"RSRP劣於-106",""))))))))))))))))</f>
        <v/>
      </c>
      <c r="DQ40" s="0">
        <f>IF(ISERROR(SEARCH("&gt;&gt;檢查",AA40)),"",MID(AA40,SEARCH("PM分析:",AA40)+5,SEARCH("&gt;&gt;檢查",AA40)-SEARCH("PM分析:",AA40)-5))</f>
        <v/>
      </c>
      <c r="DR40" s="0">
        <f>IF(T40="因客訴地點人多，導致收訊擁擠","基站擁擠",IF(T40="因應特別活動調整相關參數導致","TTC",IF(OR(T40="基站障礙問題查測中",T40="基站問題待料中",T40="基站障礙問題已修復",T40="施工作業已恢復",T40="基站抗爭暫時關閉",T40="基站抗爭持續關閉中",T40="基站抗爭已復站",T40="基地台抗爭拆站",T40="基地台群體抗爭",T40="基站隱藏性障礙問題已修復"),"基站障礙",IF(OR(R40="作業",R40="障礙",R40="抗爭"),"基站障礙",IF(OR(T40="外在不明干擾影響，查測中",T40="干擾問題已排除",T40="外在不明干擾(大規模)影響",T40="干擾(大規模)問題已排除"),"干擾",IF(R40="干擾","干擾",""))))))</f>
        <v/>
      </c>
    </row>
    <row r="41">
      <c r="A41" s="12" t="inlineStr">
        <is>
          <t>2022-12-01-0019</t>
        </is>
      </c>
      <c r="B41" s="37" t="n">
        <v>65395567</v>
      </c>
      <c r="C41" s="38" t="n">
        <v>44896.2184375</v>
      </c>
      <c r="D41" s="12" t="inlineStr">
        <is>
          <t>05</t>
        </is>
      </c>
      <c r="E41" s="12" t="inlineStr">
        <is>
          <t>202212</t>
        </is>
      </c>
      <c r="F41" s="12" t="inlineStr">
        <is>
          <t>2022/12/01~2022/12/07</t>
        </is>
      </c>
      <c r="G41" s="15" t="n">
        <v>44896</v>
      </c>
      <c r="H41" s="12" t="inlineStr">
        <is>
          <t>南區</t>
        </is>
      </c>
      <c r="I41" s="12" t="inlineStr">
        <is>
          <t>台南市</t>
        </is>
      </c>
      <c r="J41" s="12" t="inlineStr">
        <is>
          <t>台南市中西區</t>
        </is>
      </c>
      <c r="K41" s="12" t="inlineStr">
        <is>
          <t>OM/TAC</t>
        </is>
      </c>
      <c r="L41" s="12" t="inlineStr">
        <is>
          <t>上網相關問題</t>
        </is>
      </c>
      <c r="M41" s="12" t="inlineStr">
        <is>
          <t>4G</t>
        </is>
      </c>
      <c r="N41" s="12" t="inlineStr">
        <is>
          <t>4G</t>
        </is>
      </c>
      <c r="O41" s="12" t="inlineStr">
        <is>
          <t>4G</t>
        </is>
      </c>
      <c r="P41" s="12" t="inlineStr">
        <is>
          <t>4G上網收訊客訴</t>
        </is>
      </c>
      <c r="Q41" s="16" t="n">
        <v>5</v>
      </c>
      <c r="R41" s="12" t="n"/>
      <c r="S41" s="12" t="inlineStr">
        <is>
          <t>(H)非收訊問題</t>
        </is>
      </c>
      <c r="T41" s="12" t="inlineStr">
        <is>
          <t>去電用戶，請用戶重新開關機再觀察</t>
        </is>
      </c>
      <c r="U41" s="17" t="n"/>
      <c r="V41" s="12" t="n"/>
      <c r="W41" s="12" t="inlineStr">
        <is>
          <t>70053000</t>
        </is>
      </c>
      <c r="X41" s="12" t="inlineStr">
        <is>
          <t>700L4000</t>
        </is>
      </c>
      <c r="Y41" s="12" t="inlineStr">
        <is>
          <t>70031000</t>
        </is>
      </c>
      <c r="Z41" s="12" t="inlineStr">
        <is>
          <t>網路正常</t>
        </is>
      </c>
      <c r="AA41" s="17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41" s="9" t="inlineStr">
        <is>
          <t>70053000</t>
        </is>
      </c>
      <c r="AC41" s="16" t="n">
        <v>43.36</v>
      </c>
      <c r="AD41" s="16" t="n">
        <v>-116.12</v>
      </c>
      <c r="AE41" s="16" t="n">
        <v>-116.08</v>
      </c>
      <c r="AF41" s="16" t="n">
        <v>-115.65</v>
      </c>
      <c r="AG41" s="16" t="n">
        <v>5.15</v>
      </c>
      <c r="AH41" s="16" t="n">
        <v>3.74</v>
      </c>
      <c r="AI41" s="16" t="n">
        <v>9.050000000000001</v>
      </c>
      <c r="AJ41" s="16" t="n">
        <v>1</v>
      </c>
      <c r="AK41" s="16" t="n">
        <v>1</v>
      </c>
      <c r="AL41" s="16" t="n">
        <v>1</v>
      </c>
      <c r="AM41" s="16" t="n">
        <v>8.67</v>
      </c>
      <c r="AN41" s="16" t="n">
        <v>9</v>
      </c>
      <c r="AO41" s="16" t="n">
        <v>9.75</v>
      </c>
      <c r="AP41" s="16" t="n">
        <v>1</v>
      </c>
      <c r="AQ41" s="16" t="n">
        <v>1</v>
      </c>
      <c r="AR41" s="16" t="n">
        <v>1</v>
      </c>
      <c r="AS41" s="16" t="n">
        <v>1</v>
      </c>
      <c r="AT41" s="16" t="n">
        <v>1</v>
      </c>
      <c r="AU41" s="16" t="n">
        <v>1</v>
      </c>
      <c r="AV41" s="9" t="inlineStr">
        <is>
          <t>700L4000</t>
        </is>
      </c>
      <c r="AW41" s="16" t="n">
        <v>39.36</v>
      </c>
      <c r="AX41" s="16" t="n">
        <v>-108.4</v>
      </c>
      <c r="AY41" s="16" t="n">
        <v>-109.12</v>
      </c>
      <c r="AZ41" s="16" t="n">
        <v>-108.99</v>
      </c>
      <c r="BA41" s="16" t="n">
        <v>9.800000000000001</v>
      </c>
      <c r="BB41" s="16" t="n">
        <v>7.55</v>
      </c>
      <c r="BC41" s="16" t="n">
        <v>15.72</v>
      </c>
      <c r="BD41" s="16" t="n">
        <v>1</v>
      </c>
      <c r="BE41" s="16" t="n">
        <v>1</v>
      </c>
      <c r="BF41" s="16" t="n">
        <v>1</v>
      </c>
      <c r="BG41" s="16" t="n">
        <v>8.81</v>
      </c>
      <c r="BH41" s="16" t="n">
        <v>9.380000000000001</v>
      </c>
      <c r="BI41" s="16" t="n">
        <v>10.19</v>
      </c>
      <c r="BJ41" s="16" t="n">
        <v>1</v>
      </c>
      <c r="BK41" s="16" t="n">
        <v>1</v>
      </c>
      <c r="BL41" s="16" t="n">
        <v>1</v>
      </c>
      <c r="BM41" s="16" t="n">
        <v>1</v>
      </c>
      <c r="BN41" s="16" t="n">
        <v>1</v>
      </c>
      <c r="BO41" s="16" t="n">
        <v>1</v>
      </c>
      <c r="BP41" s="9" t="inlineStr">
        <is>
          <t>70031000</t>
        </is>
      </c>
      <c r="BQ41" s="16" t="n">
        <v>36.77</v>
      </c>
      <c r="BR41" s="16" t="n">
        <v>-112.26</v>
      </c>
      <c r="BS41" s="16" t="n">
        <v>-112.11</v>
      </c>
      <c r="BT41" s="16" t="n">
        <v>-111.95</v>
      </c>
      <c r="BU41" s="16" t="n">
        <v>2.68</v>
      </c>
      <c r="BV41" s="16" t="n">
        <v>4.38</v>
      </c>
      <c r="BW41" s="16" t="n">
        <v>5.87</v>
      </c>
      <c r="BX41" s="16" t="n">
        <v>1</v>
      </c>
      <c r="BY41" s="16" t="n">
        <v>1</v>
      </c>
      <c r="BZ41" s="16" t="n">
        <v>1</v>
      </c>
      <c r="CA41" s="16" t="n">
        <v>4.71</v>
      </c>
      <c r="CB41" s="16" t="n">
        <v>4.42</v>
      </c>
      <c r="CC41" s="16" t="n">
        <v>5.33</v>
      </c>
      <c r="CD41" s="16" t="n">
        <v>1</v>
      </c>
      <c r="CE41" s="16" t="n">
        <v>1</v>
      </c>
      <c r="CF41" s="16" t="n">
        <v>1</v>
      </c>
      <c r="CG41" s="16" t="n">
        <v>1</v>
      </c>
      <c r="CH41" s="16" t="n">
        <v>1</v>
      </c>
      <c r="CI41" s="16" t="n">
        <v>0.99</v>
      </c>
      <c r="CJ41" s="12" t="n"/>
      <c r="CK41" s="12" t="inlineStr">
        <is>
          <t>Android</t>
        </is>
      </c>
      <c r="CL41" s="12" t="n"/>
      <c r="CM41" s="18" t="inlineStr">
        <is>
          <t>188客戶來電</t>
        </is>
      </c>
      <c r="CN41" s="19" t="n">
        <v>-103</v>
      </c>
      <c r="CO41" s="19" t="n">
        <v>-98</v>
      </c>
      <c r="CP41" s="19" t="n">
        <v>-92.7</v>
      </c>
      <c r="CQ41" s="19" t="n">
        <v>-91</v>
      </c>
      <c r="CR41" s="19" t="n">
        <v>-72</v>
      </c>
      <c r="CS41" s="19" t="n">
        <v>-15.5</v>
      </c>
      <c r="CT41" s="19" t="n">
        <v>-13</v>
      </c>
      <c r="CU41" s="19" t="n">
        <v>-11.85</v>
      </c>
      <c r="CV41" s="19" t="n">
        <v>-10.5</v>
      </c>
      <c r="CW41" s="19" t="n">
        <v>-10</v>
      </c>
      <c r="CX41" s="16" t="n">
        <v>120.2074627</v>
      </c>
      <c r="CY41" s="16" t="n">
        <v>22.9900745</v>
      </c>
      <c r="CZ41" s="18" t="inlineStr">
        <is>
          <t>其他答案</t>
        </is>
      </c>
      <c r="DA41" s="18" t="inlineStr">
        <is>
          <t>人多擁擠</t>
        </is>
      </c>
      <c r="DC41" s="0">
        <f>IF(CP41&lt;-10,CP41,IF(ISERROR(AVERAGE(CN41:CR41)),"",AVERAGE(CN41:CR41)))</f>
        <v/>
      </c>
      <c r="DD41" s="36">
        <f>IF(AC41&lt;&gt;"",AC41/100,"")</f>
        <v/>
      </c>
      <c r="DE41" s="36">
        <f>IF(AW41&lt;&gt;"",AW41/100,"")</f>
        <v/>
      </c>
      <c r="DF41" s="36">
        <f>IF(BQ41&lt;&gt;"",BQ41/100,"")</f>
        <v/>
      </c>
      <c r="DG41" s="0">
        <f>MAX(DD41,DE41,DF41)</f>
        <v/>
      </c>
      <c r="DH41" s="0">
        <f>IF(DG41=DD41,W41,IF(DG41=DE41,X41,IF(DG41=DF41,Y41,"")))</f>
        <v/>
      </c>
      <c r="DI41" s="0">
        <f>VLOOKUP(G41,#REF!,2,0)</f>
        <v/>
      </c>
      <c r="DJ41" s="0">
        <f>IF(DC41&gt;-10,"",IF(ISERROR(DC41),"",CONCATENATE(INT(DC41/5)*5+5,"~",INT(DC41/5)*5)))</f>
        <v/>
      </c>
      <c r="DL41" s="0">
        <f>IF(AND(OR(N41="5G",N41="I5G"),O41="5GNSA"),"5G True User",IF(OR(N41="2G",N41="3G",N41="4G",N41="I4G"),"4G",IF(AND(OR(N41="5G",N41="I5G"),O41&lt;&gt;"5GNSA"),"5G非TU","")))</f>
        <v/>
      </c>
      <c r="DM41" s="0">
        <f>COUNTIFS(AD41:AF41,"&gt;-105",AD41:AF41,"&lt;0")+COUNTIFS(AX41:AZ41,"&gt;-105",AX41:AZ41,"&lt;0")+COUNTIFS(BR41:BT41,"&gt;-105",BR41:BT41,"&lt;0")</f>
        <v/>
      </c>
      <c r="DN41" s="0">
        <f>ROUND(MAX(DD41,DE41,DF41)*100/5,0)*0.05</f>
        <v/>
      </c>
      <c r="DO41" s="0">
        <f>IF(DC41&gt;-10,"",ROUND(DC41/5,0)*5)</f>
        <v/>
      </c>
      <c r="DP41" s="0">
        <f>IF(R2="作業","障礙",IF(R41="障礙","障礙",IF(R41="抗爭","抗爭",IF(R41="40055重大障礙","40055重大障礙",IF(R41="非TWM問題的障礙","非TWM問題的障礙",IF(U41=35806,"非TWM問題的障礙",IF( OR(AND(AJ41&lt;&gt;"",AJ41&gt;0,AJ41&lt;0.7),       AND(AK41&lt;&gt;"",AK41&gt;0,AK41&lt;0.7),       AND(AL41&lt;&gt;"",AL41&gt;0,AL41&lt;0.7),       AND(AP41&lt;&gt;"",AP41&gt;0,AP41&lt;0.7),       AND(AQ41&lt;&gt;"",AQ41&gt;0,AQ41&lt;0.7),       AND(AR41&lt;&gt;"",AR41&gt;0,AR41&lt;0.7),       AND(AS41&lt;&gt;"",AS41&gt;0,AS41&lt;0.7),       AND(AT41&lt;&gt;"",AT41&gt;0,AT41&lt;0.7),       AND(AU41&lt;&gt;"",AU41&gt;0,AU41&lt;0.7)),"障礙",IF( OR(AND(BD41&lt;&gt;"",BD41&gt;0,BD41&lt;0.7),       AND(BE41&lt;&gt;"",BE41&gt;0,BE41&lt;0.7),       AND(BF41&lt;&gt;"",BF41&gt;0,BF41&lt;0.7),       AND(BJ41&lt;&gt;"",BJ41&gt;0,BJ41&lt;0.7),       AND(BK41&lt;&gt;"",BK41&gt;0,BK41&lt;0.7),       AND(BL41&lt;&gt;"",BL41&gt;0,BL41&lt;0.7),       AND(BM41&lt;&gt;"",BM41&gt;0,BM41&lt;0.7),       AND(BN41&lt;&gt;"",BN41&gt;0,BN41&lt;0.7),       AND(BO41&lt;&gt;"",BO41&gt;0,BO41&lt;0.7)),"障礙",IF( OR(AND(BX41&lt;&gt;"",BX41&gt;0,BX41&lt;0.7),       AND(BY41&lt;&gt;"",BY41&gt;0,BY41&lt;0.7),       AND(BZ41&lt;&gt;"",BZ41&gt;0,BZ41&lt;0.7),       AND(CD41&lt;&gt;"",CD41&gt;0,CD41&lt;0.7),       AND(CE41&lt;&gt;"",CE41&gt;0,CE41&lt;0.7),       AND(CF41&lt;&gt;"",CF41&gt;0,CF41&lt;0.7),       AND(CG41&lt;&gt;"",CG41&gt;0,CG41&lt;0.7),       AND(CH41&lt;&gt;"",CH41&gt;0,CH41&lt;0.7),       AND(CI41&lt;&gt;"",CI41&gt;0,CI41&lt;0.7)),"障礙",IF(OR(CJ41="住抗",CJ41="暫時移除設備"),"抗爭",IF(CJ41&lt;&gt;"","障礙",IF(DM41&gt;2,"干擾",IF(Q41=6,"CC6",IF( OR(AND(DD41&lt;&gt;"",DD41&gt;0.8),AND(DE41&lt;&gt;"",DE41&gt;0.8),AND(DF41&lt;&gt;"",DF41&gt;0.8)),"PRB&gt;80",IF(AND(DC41&gt;-106,DC41&lt;-30),"RSRP優於-106",IF(DC41&lt;=-106,"RSRP劣於-106",""))))))))))))))))</f>
        <v/>
      </c>
      <c r="DQ41" s="0">
        <f>IF(ISERROR(SEARCH("&gt;&gt;檢查",AA41)),"",MID(AA41,SEARCH("PM分析:",AA41)+5,SEARCH("&gt;&gt;檢查",AA41)-SEARCH("PM分析:",AA41)-5))</f>
        <v/>
      </c>
      <c r="DR41" s="0">
        <f>IF(T41="因客訴地點人多，導致收訊擁擠","基站擁擠",IF(T41="因應特別活動調整相關參數導致","TTC",IF(OR(T41="基站障礙問題查測中",T41="基站問題待料中",T41="基站障礙問題已修復",T41="施工作業已恢復",T41="基站抗爭暫時關閉",T41="基站抗爭持續關閉中",T41="基站抗爭已復站",T41="基地台抗爭拆站",T41="基地台群體抗爭",T41="基站隱藏性障礙問題已修復"),"基站障礙",IF(OR(R41="作業",R41="障礙",R41="抗爭"),"基站障礙",IF(OR(T41="外在不明干擾影響，查測中",T41="干擾問題已排除",T41="外在不明干擾(大規模)影響",T41="干擾(大規模)問題已排除"),"干擾",IF(R41="干擾","干擾",""))))))</f>
        <v/>
      </c>
    </row>
    <row r="42">
      <c r="A42" s="3" t="inlineStr">
        <is>
          <t>2022-12-01-0020</t>
        </is>
      </c>
      <c r="B42" s="34" t="n">
        <v>66051376</v>
      </c>
      <c r="C42" s="35" t="n">
        <v>44896.3084837963</v>
      </c>
      <c r="D42" s="3" t="inlineStr">
        <is>
          <t>07</t>
        </is>
      </c>
      <c r="E42" s="3" t="inlineStr">
        <is>
          <t>202212</t>
        </is>
      </c>
      <c r="F42" s="3" t="inlineStr">
        <is>
          <t>2022/12/01~2022/12/07</t>
        </is>
      </c>
      <c r="G42" s="6" t="n">
        <v>44896</v>
      </c>
      <c r="H42" s="3" t="inlineStr">
        <is>
          <t>中區</t>
        </is>
      </c>
      <c r="I42" s="3" t="inlineStr">
        <is>
          <t>雲林縣</t>
        </is>
      </c>
      <c r="J42" s="3" t="inlineStr">
        <is>
          <t>雲林縣斗六市</t>
        </is>
      </c>
      <c r="K42" s="3" t="inlineStr">
        <is>
          <t>OM/TAC</t>
        </is>
      </c>
      <c r="L42" s="3" t="inlineStr">
        <is>
          <t>上網相關問題</t>
        </is>
      </c>
      <c r="M42" s="3" t="inlineStr">
        <is>
          <t>5G</t>
        </is>
      </c>
      <c r="N42" s="3" t="inlineStr">
        <is>
          <t>5G</t>
        </is>
      </c>
      <c r="O42" s="3" t="inlineStr">
        <is>
          <t>5GNSA</t>
        </is>
      </c>
      <c r="P42" s="3" t="inlineStr">
        <is>
          <t>4G上網收訊客訴</t>
        </is>
      </c>
      <c r="Q42" s="7" t="n">
        <v>7</v>
      </c>
      <c r="R42" s="3" t="n"/>
      <c r="S42" s="3" t="inlineStr">
        <is>
          <t>(U)環境因素</t>
        </is>
      </c>
      <c r="T42" s="3" t="inlineStr">
        <is>
          <t>戶外收訊正常，因週遭環境或建物影響，形成室內deepindoor收訊死角</t>
        </is>
      </c>
      <c r="U42" s="8" t="n"/>
      <c r="V42" s="3" t="n"/>
      <c r="W42" s="3" t="inlineStr">
        <is>
          <t>64032000</t>
        </is>
      </c>
      <c r="X42" s="3" t="inlineStr">
        <is>
          <t>64002000</t>
        </is>
      </c>
      <c r="Y42" s="3" t="inlineStr">
        <is>
          <t>64037000</t>
        </is>
      </c>
      <c r="Z42" s="3" t="inlineStr">
        <is>
          <t>暫無改善</t>
        </is>
      </c>
      <c r="AA42" s="8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42" s="9" t="inlineStr">
        <is>
          <t>64032000</t>
        </is>
      </c>
      <c r="AC42" s="7" t="n">
        <v>46.06</v>
      </c>
      <c r="AD42" s="7" t="n">
        <v>-115.62</v>
      </c>
      <c r="AE42" s="7" t="n">
        <v>-116.05</v>
      </c>
      <c r="AF42" s="7" t="n">
        <v>-116.24</v>
      </c>
      <c r="AG42" s="7" t="n">
        <v>9.970000000000001</v>
      </c>
      <c r="AH42" s="7" t="n">
        <v>11.24</v>
      </c>
      <c r="AI42" s="7" t="n">
        <v>4.18</v>
      </c>
      <c r="AJ42" s="7" t="n">
        <v>1</v>
      </c>
      <c r="AK42" s="7" t="n">
        <v>1</v>
      </c>
      <c r="AL42" s="7" t="n">
        <v>1</v>
      </c>
      <c r="AM42" s="7" t="n">
        <v>9.83</v>
      </c>
      <c r="AN42" s="7" t="n">
        <v>8.039999999999999</v>
      </c>
      <c r="AO42" s="7" t="n">
        <v>6.25</v>
      </c>
      <c r="AP42" s="7" t="n">
        <v>1</v>
      </c>
      <c r="AQ42" s="7" t="n">
        <v>1</v>
      </c>
      <c r="AR42" s="7" t="n">
        <v>1</v>
      </c>
      <c r="AS42" s="7" t="n">
        <v>1</v>
      </c>
      <c r="AT42" s="7" t="n">
        <v>1</v>
      </c>
      <c r="AU42" s="7" t="n">
        <v>1</v>
      </c>
      <c r="AV42" s="9" t="inlineStr">
        <is>
          <t>64002000</t>
        </is>
      </c>
      <c r="AW42" s="7" t="n">
        <v>55.51</v>
      </c>
      <c r="AX42" s="7" t="n">
        <v>-113.04</v>
      </c>
      <c r="AY42" s="7" t="n">
        <v>-115.02</v>
      </c>
      <c r="AZ42" s="7" t="n">
        <v>-115.45</v>
      </c>
      <c r="BA42" s="7" t="n">
        <v>24.11</v>
      </c>
      <c r="BB42" s="7" t="n">
        <v>21.47</v>
      </c>
      <c r="BC42" s="7" t="n">
        <v>13.74</v>
      </c>
      <c r="BD42" s="7" t="n">
        <v>0.76</v>
      </c>
      <c r="BE42" s="7" t="n">
        <v>0.67</v>
      </c>
      <c r="BF42" s="7" t="n">
        <v>0.67</v>
      </c>
      <c r="BG42" s="7" t="n">
        <v>22.02</v>
      </c>
      <c r="BH42" s="7" t="n">
        <v>19.09</v>
      </c>
      <c r="BI42" s="7" t="n">
        <v>15.09</v>
      </c>
      <c r="BJ42" s="7" t="n">
        <v>1</v>
      </c>
      <c r="BK42" s="7" t="n">
        <v>1</v>
      </c>
      <c r="BL42" s="7" t="n">
        <v>1</v>
      </c>
      <c r="BM42" s="7" t="n">
        <v>1</v>
      </c>
      <c r="BN42" s="7" t="n">
        <v>1</v>
      </c>
      <c r="BO42" s="7" t="n">
        <v>1</v>
      </c>
      <c r="BP42" s="9" t="inlineStr">
        <is>
          <t>64037000</t>
        </is>
      </c>
      <c r="BQ42" s="7" t="n">
        <v>32.95</v>
      </c>
      <c r="BR42" s="7" t="n">
        <v>-113.55</v>
      </c>
      <c r="BS42" s="7" t="n">
        <v>-114.56</v>
      </c>
      <c r="BT42" s="7" t="n">
        <v>-115.05</v>
      </c>
      <c r="BU42" s="7" t="n">
        <v>10.94</v>
      </c>
      <c r="BV42" s="7" t="n">
        <v>7.22</v>
      </c>
      <c r="BW42" s="7" t="n">
        <v>3.32</v>
      </c>
      <c r="BX42" s="7" t="n">
        <v>1</v>
      </c>
      <c r="BY42" s="7" t="n">
        <v>1</v>
      </c>
      <c r="BZ42" s="7" t="n">
        <v>1</v>
      </c>
      <c r="CA42" s="7" t="n">
        <v>10.04</v>
      </c>
      <c r="CB42" s="7" t="n">
        <v>7.17</v>
      </c>
      <c r="CC42" s="7" t="n">
        <v>5.42</v>
      </c>
      <c r="CD42" s="7" t="n">
        <v>1</v>
      </c>
      <c r="CE42" s="7" t="n">
        <v>1</v>
      </c>
      <c r="CF42" s="7" t="n">
        <v>1</v>
      </c>
      <c r="CG42" s="7" t="n">
        <v>1</v>
      </c>
      <c r="CH42" s="7" t="n">
        <v>1</v>
      </c>
      <c r="CI42" s="7" t="n">
        <v>1</v>
      </c>
      <c r="CJ42" s="3" t="n"/>
      <c r="CK42" s="3" t="inlineStr">
        <is>
          <t>Apple OS</t>
        </is>
      </c>
      <c r="CL42" s="3" t="n"/>
      <c r="CM42" s="10" t="inlineStr">
        <is>
          <t>188客戶來電</t>
        </is>
      </c>
      <c r="CN42" s="11" t="n">
        <v>-99.5</v>
      </c>
      <c r="CO42" s="11" t="n">
        <v>-93</v>
      </c>
      <c r="CP42" s="11" t="n">
        <v>-89.63</v>
      </c>
      <c r="CQ42" s="11" t="n">
        <v>-83</v>
      </c>
      <c r="CR42" s="11" t="n">
        <v>-80</v>
      </c>
      <c r="CS42" s="11" t="n">
        <v>-14</v>
      </c>
      <c r="CT42" s="11" t="n">
        <v>-13</v>
      </c>
      <c r="CU42" s="11" t="n">
        <v>-12.13</v>
      </c>
      <c r="CV42" s="11" t="n">
        <v>-11</v>
      </c>
      <c r="CW42" s="11" t="n">
        <v>-8.5</v>
      </c>
      <c r="CX42" s="7" t="n">
        <v>120.5409089</v>
      </c>
      <c r="CY42" s="7" t="n">
        <v>23.7077947</v>
      </c>
      <c r="CZ42" s="10" t="inlineStr">
        <is>
          <t>因客訴地點人多，導致收訊擁擠</t>
        </is>
      </c>
      <c r="DA42" s="10" t="inlineStr">
        <is>
          <t>室內訊號不好</t>
        </is>
      </c>
      <c r="DC42" s="0">
        <f>IF(CP42&lt;-10,CP42,IF(ISERROR(AVERAGE(CN42:CR42)),"",AVERAGE(CN42:CR42)))</f>
        <v/>
      </c>
      <c r="DD42" s="36">
        <f>IF(AC42&lt;&gt;"",AC42/100,"")</f>
        <v/>
      </c>
      <c r="DE42" s="36">
        <f>IF(AW42&lt;&gt;"",AW42/100,"")</f>
        <v/>
      </c>
      <c r="DF42" s="36">
        <f>IF(BQ42&lt;&gt;"",BQ42/100,"")</f>
        <v/>
      </c>
      <c r="DG42" s="0">
        <f>MAX(DD42,DE42,DF42)</f>
        <v/>
      </c>
      <c r="DH42" s="0">
        <f>IF(DG42=DD42,W42,IF(DG42=DE42,X42,IF(DG42=DF42,Y42,"")))</f>
        <v/>
      </c>
      <c r="DI42" s="0">
        <f>VLOOKUP(G42,#REF!,2,0)</f>
        <v/>
      </c>
      <c r="DJ42" s="0">
        <f>IF(DC42&gt;-10,"",IF(ISERROR(DC42),"",CONCATENATE(INT(DC42/5)*5+5,"~",INT(DC42/5)*5)))</f>
        <v/>
      </c>
      <c r="DL42" s="0">
        <f>IF(AND(OR(N42="5G",N42="I5G"),O42="5GNSA"),"5G True User",IF(OR(N42="2G",N42="3G",N42="4G",N42="I4G"),"4G",IF(AND(OR(N42="5G",N42="I5G"),O42&lt;&gt;"5GNSA"),"5G非TU","")))</f>
        <v/>
      </c>
      <c r="DM42" s="0">
        <f>COUNTIFS(AD42:AF42,"&gt;-105",AD42:AF42,"&lt;0")+COUNTIFS(AX42:AZ42,"&gt;-105",AX42:AZ42,"&lt;0")+COUNTIFS(BR42:BT42,"&gt;-105",BR42:BT42,"&lt;0")</f>
        <v/>
      </c>
      <c r="DN42" s="0">
        <f>ROUND(MAX(DD42,DE42,DF42)*100/5,0)*0.05</f>
        <v/>
      </c>
      <c r="DO42" s="0">
        <f>IF(DC42&gt;-10,"",ROUND(DC42/5,0)*5)</f>
        <v/>
      </c>
      <c r="DP42" s="0">
        <f>IF(R2="作業","障礙",IF(R42="障礙","障礙",IF(R42="抗爭","抗爭",IF(R42="40055重大障礙","40055重大障礙",IF(R42="非TWM問題的障礙","非TWM問題的障礙",IF(U42=35806,"非TWM問題的障礙",IF( OR(AND(AJ42&lt;&gt;"",AJ42&gt;0,AJ42&lt;0.7),       AND(AK42&lt;&gt;"",AK42&gt;0,AK42&lt;0.7),       AND(AL42&lt;&gt;"",AL42&gt;0,AL42&lt;0.7),       AND(AP42&lt;&gt;"",AP42&gt;0,AP42&lt;0.7),       AND(AQ42&lt;&gt;"",AQ42&gt;0,AQ42&lt;0.7),       AND(AR42&lt;&gt;"",AR42&gt;0,AR42&lt;0.7),       AND(AS42&lt;&gt;"",AS42&gt;0,AS42&lt;0.7),       AND(AT42&lt;&gt;"",AT42&gt;0,AT42&lt;0.7),       AND(AU42&lt;&gt;"",AU42&gt;0,AU42&lt;0.7)),"障礙",IF( OR(AND(BD42&lt;&gt;"",BD42&gt;0,BD42&lt;0.7),       AND(BE42&lt;&gt;"",BE42&gt;0,BE42&lt;0.7),       AND(BF42&lt;&gt;"",BF42&gt;0,BF42&lt;0.7),       AND(BJ42&lt;&gt;"",BJ42&gt;0,BJ42&lt;0.7),       AND(BK42&lt;&gt;"",BK42&gt;0,BK42&lt;0.7),       AND(BL42&lt;&gt;"",BL42&gt;0,BL42&lt;0.7),       AND(BM42&lt;&gt;"",BM42&gt;0,BM42&lt;0.7),       AND(BN42&lt;&gt;"",BN42&gt;0,BN42&lt;0.7),       AND(BO42&lt;&gt;"",BO42&gt;0,BO42&lt;0.7)),"障礙",IF( OR(AND(BX42&lt;&gt;"",BX42&gt;0,BX42&lt;0.7),       AND(BY42&lt;&gt;"",BY42&gt;0,BY42&lt;0.7),       AND(BZ42&lt;&gt;"",BZ42&gt;0,BZ42&lt;0.7),       AND(CD42&lt;&gt;"",CD42&gt;0,CD42&lt;0.7),       AND(CE42&lt;&gt;"",CE42&gt;0,CE42&lt;0.7),       AND(CF42&lt;&gt;"",CF42&gt;0,CF42&lt;0.7),       AND(CG42&lt;&gt;"",CG42&gt;0,CG42&lt;0.7),       AND(CH42&lt;&gt;"",CH42&gt;0,CH42&lt;0.7),       AND(CI42&lt;&gt;"",CI42&gt;0,CI42&lt;0.7)),"障礙",IF(OR(CJ42="住抗",CJ42="暫時移除設備"),"抗爭",IF(CJ42&lt;&gt;"","障礙",IF(DM42&gt;2,"干擾",IF(Q42=6,"CC6",IF( OR(AND(DD42&lt;&gt;"",DD42&gt;0.8),AND(DE42&lt;&gt;"",DE42&gt;0.8),AND(DF42&lt;&gt;"",DF42&gt;0.8)),"PRB&gt;80",IF(AND(DC42&gt;-106,DC42&lt;-30),"RSRP優於-106",IF(DC42&lt;=-106,"RSRP劣於-106",""))))))))))))))))</f>
        <v/>
      </c>
      <c r="DQ42" s="0">
        <f>IF(ISERROR(SEARCH("&gt;&gt;檢查",AA42)),"",MID(AA42,SEARCH("PM分析:",AA42)+5,SEARCH("&gt;&gt;檢查",AA42)-SEARCH("PM分析:",AA42)-5))</f>
        <v/>
      </c>
      <c r="DR42" s="0">
        <f>IF(T42="因客訴地點人多，導致收訊擁擠","基站擁擠",IF(T42="因應特別活動調整相關參數導致","TTC",IF(OR(T42="基站障礙問題查測中",T42="基站問題待料中",T42="基站障礙問題已修復",T42="施工作業已恢復",T42="基站抗爭暫時關閉",T42="基站抗爭持續關閉中",T42="基站抗爭已復站",T42="基地台抗爭拆站",T42="基地台群體抗爭",T42="基站隱藏性障礙問題已修復"),"基站障礙",IF(OR(R42="作業",R42="障礙",R42="抗爭"),"基站障礙",IF(OR(T42="外在不明干擾影響，查測中",T42="干擾問題已排除",T42="外在不明干擾(大規模)影響",T42="干擾(大規模)問題已排除"),"干擾",IF(R42="干擾","干擾",""))))))</f>
        <v/>
      </c>
    </row>
    <row r="43">
      <c r="A43" s="12" t="inlineStr">
        <is>
          <t>2022-12-01-0021</t>
        </is>
      </c>
      <c r="B43" s="37" t="n">
        <v>63268714</v>
      </c>
      <c r="C43" s="38" t="n">
        <v>44896.31506944444</v>
      </c>
      <c r="D43" s="12" t="inlineStr">
        <is>
          <t>07</t>
        </is>
      </c>
      <c r="E43" s="12" t="inlineStr">
        <is>
          <t>202212</t>
        </is>
      </c>
      <c r="F43" s="12" t="inlineStr">
        <is>
          <t>2022/12/01~2022/12/07</t>
        </is>
      </c>
      <c r="G43" s="15" t="n">
        <v>44896</v>
      </c>
      <c r="H43" s="12" t="inlineStr">
        <is>
          <t>中區</t>
        </is>
      </c>
      <c r="I43" s="12" t="inlineStr">
        <is>
          <t>彰化縣</t>
        </is>
      </c>
      <c r="J43" s="12" t="inlineStr">
        <is>
          <t>彰化縣花壇鄉</t>
        </is>
      </c>
      <c r="K43" s="12" t="inlineStr">
        <is>
          <t>OM/TAC</t>
        </is>
      </c>
      <c r="L43" s="12" t="inlineStr">
        <is>
          <t>上網相關問題</t>
        </is>
      </c>
      <c r="M43" s="12" t="inlineStr">
        <is>
          <t>5G</t>
        </is>
      </c>
      <c r="N43" s="12" t="inlineStr">
        <is>
          <t>5G</t>
        </is>
      </c>
      <c r="O43" s="12" t="inlineStr">
        <is>
          <t>5GNSA</t>
        </is>
      </c>
      <c r="P43" s="12" t="inlineStr">
        <is>
          <t>4G上網收訊客訴</t>
        </is>
      </c>
      <c r="Q43" s="16" t="n">
        <v>5</v>
      </c>
      <c r="R43" s="12" t="n"/>
      <c r="S43" s="12" t="inlineStr">
        <is>
          <t>(U)環境因素</t>
        </is>
      </c>
      <c r="T43" s="12" t="inlineStr">
        <is>
          <t>4G正常、5G訊號不佳</t>
        </is>
      </c>
      <c r="U43" s="17" t="n"/>
      <c r="V43" s="12" t="n"/>
      <c r="W43" s="12" t="inlineStr">
        <is>
          <t>50309000</t>
        </is>
      </c>
      <c r="X43" s="12" t="inlineStr">
        <is>
          <t>50387000</t>
        </is>
      </c>
      <c r="Y43" s="12" t="inlineStr">
        <is>
          <t>50308000</t>
        </is>
      </c>
      <c r="Z43" s="12" t="inlineStr">
        <is>
          <t>網路正常</t>
        </is>
      </c>
      <c r="AA43" s="17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43" s="9" t="inlineStr">
        <is>
          <t>50309000</t>
        </is>
      </c>
      <c r="AC43" s="16" t="n">
        <v>57.26</v>
      </c>
      <c r="AD43" s="16" t="n">
        <v>-113.3</v>
      </c>
      <c r="AE43" s="16" t="n">
        <v>-114.48</v>
      </c>
      <c r="AF43" s="16" t="n">
        <v>-115.14</v>
      </c>
      <c r="AG43" s="16" t="n">
        <v>38.97</v>
      </c>
      <c r="AH43" s="16" t="n">
        <v>31.85</v>
      </c>
      <c r="AI43" s="16" t="n">
        <v>16.36</v>
      </c>
      <c r="AJ43" s="16" t="n">
        <v>0.82</v>
      </c>
      <c r="AK43" s="16" t="n">
        <v>0.67</v>
      </c>
      <c r="AL43" s="16" t="n">
        <v>0.67</v>
      </c>
      <c r="AM43" s="16" t="n">
        <v>22.89</v>
      </c>
      <c r="AN43" s="16" t="n">
        <v>20.29</v>
      </c>
      <c r="AO43" s="16" t="n">
        <v>14.75</v>
      </c>
      <c r="AP43" s="16" t="n">
        <v>1</v>
      </c>
      <c r="AQ43" s="16" t="n">
        <v>1</v>
      </c>
      <c r="AR43" s="16" t="n">
        <v>1</v>
      </c>
      <c r="AS43" s="16" t="n">
        <v>0.99</v>
      </c>
      <c r="AT43" s="16" t="n">
        <v>1</v>
      </c>
      <c r="AU43" s="16" t="n">
        <v>1</v>
      </c>
      <c r="AV43" s="9" t="inlineStr">
        <is>
          <t>50387000</t>
        </is>
      </c>
      <c r="AW43" s="16" t="n">
        <v>78.54000000000001</v>
      </c>
      <c r="AX43" s="16" t="n">
        <v>-113.41</v>
      </c>
      <c r="AY43" s="16" t="n">
        <v>-114.24</v>
      </c>
      <c r="AZ43" s="16" t="n">
        <v>-114.69</v>
      </c>
      <c r="BA43" s="16" t="n">
        <v>28.32</v>
      </c>
      <c r="BB43" s="16" t="n">
        <v>25.93</v>
      </c>
      <c r="BC43" s="16" t="n">
        <v>14.42</v>
      </c>
      <c r="BD43" s="16" t="n">
        <v>1</v>
      </c>
      <c r="BE43" s="16" t="n">
        <v>1</v>
      </c>
      <c r="BF43" s="16" t="n">
        <v>1</v>
      </c>
      <c r="BG43" s="16" t="n">
        <v>21.5</v>
      </c>
      <c r="BH43" s="16" t="n">
        <v>17.88</v>
      </c>
      <c r="BI43" s="16" t="n">
        <v>13.54</v>
      </c>
      <c r="BJ43" s="16" t="n">
        <v>1</v>
      </c>
      <c r="BK43" s="16" t="n">
        <v>1</v>
      </c>
      <c r="BL43" s="16" t="n">
        <v>1</v>
      </c>
      <c r="BM43" s="16" t="n">
        <v>1</v>
      </c>
      <c r="BN43" s="16" t="n">
        <v>1</v>
      </c>
      <c r="BO43" s="16" t="n">
        <v>1</v>
      </c>
      <c r="BP43" s="9" t="inlineStr">
        <is>
          <t>50308000</t>
        </is>
      </c>
      <c r="BQ43" s="16" t="n">
        <v>57.17</v>
      </c>
      <c r="BR43" s="16" t="n">
        <v>-112.98</v>
      </c>
      <c r="BS43" s="16" t="n">
        <v>-114.11</v>
      </c>
      <c r="BT43" s="16" t="n">
        <v>-114.95</v>
      </c>
      <c r="BU43" s="16" t="n">
        <v>30.06</v>
      </c>
      <c r="BV43" s="16" t="n">
        <v>21.73</v>
      </c>
      <c r="BW43" s="16" t="n">
        <v>11.48</v>
      </c>
      <c r="BX43" s="16" t="n">
        <v>0.75</v>
      </c>
      <c r="BY43" s="16" t="n">
        <v>0.67</v>
      </c>
      <c r="BZ43" s="16" t="n">
        <v>0.67</v>
      </c>
      <c r="CA43" s="16" t="n">
        <v>20.89</v>
      </c>
      <c r="CB43" s="16" t="n">
        <v>18.29</v>
      </c>
      <c r="CC43" s="16" t="n">
        <v>13.83</v>
      </c>
      <c r="CD43" s="16" t="n">
        <v>1</v>
      </c>
      <c r="CE43" s="16" t="n">
        <v>1</v>
      </c>
      <c r="CF43" s="16" t="n">
        <v>1</v>
      </c>
      <c r="CG43" s="16" t="n">
        <v>1</v>
      </c>
      <c r="CH43" s="16" t="n">
        <v>1</v>
      </c>
      <c r="CI43" s="16" t="n">
        <v>1</v>
      </c>
      <c r="CJ43" s="12" t="n"/>
      <c r="CK43" s="12" t="inlineStr">
        <is>
          <t>Apple OS</t>
        </is>
      </c>
      <c r="CL43" s="12" t="inlineStr">
        <is>
          <t>凱擘</t>
        </is>
      </c>
      <c r="CM43" s="18" t="inlineStr">
        <is>
          <t>188客戶來電</t>
        </is>
      </c>
      <c r="CN43" s="19" t="n">
        <v>-114</v>
      </c>
      <c r="CO43" s="19" t="n">
        <v>-107</v>
      </c>
      <c r="CP43" s="19" t="n">
        <v>-105.47</v>
      </c>
      <c r="CQ43" s="19" t="n">
        <v>-103</v>
      </c>
      <c r="CR43" s="19" t="n">
        <v>-101.5</v>
      </c>
      <c r="CS43" s="19" t="n">
        <v>-15</v>
      </c>
      <c r="CT43" s="19" t="n">
        <v>-12.5</v>
      </c>
      <c r="CU43" s="19" t="n">
        <v>-11.24</v>
      </c>
      <c r="CV43" s="19" t="n">
        <v>-10</v>
      </c>
      <c r="CW43" s="19" t="n">
        <v>-8.5</v>
      </c>
      <c r="CX43" s="16" t="n">
        <v>120.546398</v>
      </c>
      <c r="CY43" s="16" t="n">
        <v>24.0179549</v>
      </c>
      <c r="CZ43" s="18" t="inlineStr">
        <is>
          <t>其他答案</t>
        </is>
      </c>
      <c r="DA43" s="18" t="inlineStr">
        <is>
          <t>室內訊號不好</t>
        </is>
      </c>
      <c r="DC43" s="0">
        <f>IF(CP43&lt;-10,CP43,IF(ISERROR(AVERAGE(CN43:CR43)),"",AVERAGE(CN43:CR43)))</f>
        <v/>
      </c>
      <c r="DD43" s="36">
        <f>IF(AC43&lt;&gt;"",AC43/100,"")</f>
        <v/>
      </c>
      <c r="DE43" s="36">
        <f>IF(AW43&lt;&gt;"",AW43/100,"")</f>
        <v/>
      </c>
      <c r="DF43" s="36">
        <f>IF(BQ43&lt;&gt;"",BQ43/100,"")</f>
        <v/>
      </c>
      <c r="DG43" s="0">
        <f>MAX(DD43,DE43,DF43)</f>
        <v/>
      </c>
      <c r="DH43" s="0">
        <f>IF(DG43=DD43,W43,IF(DG43=DE43,X43,IF(DG43=DF43,Y43,"")))</f>
        <v/>
      </c>
      <c r="DI43" s="0">
        <f>VLOOKUP(G43,#REF!,2,0)</f>
        <v/>
      </c>
      <c r="DJ43" s="0">
        <f>IF(DC43&gt;-10,"",IF(ISERROR(DC43),"",CONCATENATE(INT(DC43/5)*5+5,"~",INT(DC43/5)*5)))</f>
        <v/>
      </c>
      <c r="DL43" s="0">
        <f>IF(AND(OR(N43="5G",N43="I5G"),O43="5GNSA"),"5G True User",IF(OR(N43="2G",N43="3G",N43="4G",N43="I4G"),"4G",IF(AND(OR(N43="5G",N43="I5G"),O43&lt;&gt;"5GNSA"),"5G非TU","")))</f>
        <v/>
      </c>
      <c r="DM43" s="0">
        <f>COUNTIFS(AD43:AF43,"&gt;-105",AD43:AF43,"&lt;0")+COUNTIFS(AX43:AZ43,"&gt;-105",AX43:AZ43,"&lt;0")+COUNTIFS(BR43:BT43,"&gt;-105",BR43:BT43,"&lt;0")</f>
        <v/>
      </c>
      <c r="DN43" s="0">
        <f>ROUND(MAX(DD43,DE43,DF43)*100/5,0)*0.05</f>
        <v/>
      </c>
      <c r="DO43" s="0">
        <f>IF(DC43&gt;-10,"",ROUND(DC43/5,0)*5)</f>
        <v/>
      </c>
      <c r="DP43" s="0">
        <f>IF(R2="作業","障礙",IF(R43="障礙","障礙",IF(R43="抗爭","抗爭",IF(R43="40055重大障礙","40055重大障礙",IF(R43="非TWM問題的障礙","非TWM問題的障礙",IF(U43=35806,"非TWM問題的障礙",IF( OR(AND(AJ43&lt;&gt;"",AJ43&gt;0,AJ43&lt;0.7),       AND(AK43&lt;&gt;"",AK43&gt;0,AK43&lt;0.7),       AND(AL43&lt;&gt;"",AL43&gt;0,AL43&lt;0.7),       AND(AP43&lt;&gt;"",AP43&gt;0,AP43&lt;0.7),       AND(AQ43&lt;&gt;"",AQ43&gt;0,AQ43&lt;0.7),       AND(AR43&lt;&gt;"",AR43&gt;0,AR43&lt;0.7),       AND(AS43&lt;&gt;"",AS43&gt;0,AS43&lt;0.7),       AND(AT43&lt;&gt;"",AT43&gt;0,AT43&lt;0.7),       AND(AU43&lt;&gt;"",AU43&gt;0,AU43&lt;0.7)),"障礙",IF( OR(AND(BD43&lt;&gt;"",BD43&gt;0,BD43&lt;0.7),       AND(BE43&lt;&gt;"",BE43&gt;0,BE43&lt;0.7),       AND(BF43&lt;&gt;"",BF43&gt;0,BF43&lt;0.7),       AND(BJ43&lt;&gt;"",BJ43&gt;0,BJ43&lt;0.7),       AND(BK43&lt;&gt;"",BK43&gt;0,BK43&lt;0.7),       AND(BL43&lt;&gt;"",BL43&gt;0,BL43&lt;0.7),       AND(BM43&lt;&gt;"",BM43&gt;0,BM43&lt;0.7),       AND(BN43&lt;&gt;"",BN43&gt;0,BN43&lt;0.7),       AND(BO43&lt;&gt;"",BO43&gt;0,BO43&lt;0.7)),"障礙",IF( OR(AND(BX43&lt;&gt;"",BX43&gt;0,BX43&lt;0.7),       AND(BY43&lt;&gt;"",BY43&gt;0,BY43&lt;0.7),       AND(BZ43&lt;&gt;"",BZ43&gt;0,BZ43&lt;0.7),       AND(CD43&lt;&gt;"",CD43&gt;0,CD43&lt;0.7),       AND(CE43&lt;&gt;"",CE43&gt;0,CE43&lt;0.7),       AND(CF43&lt;&gt;"",CF43&gt;0,CF43&lt;0.7),       AND(CG43&lt;&gt;"",CG43&gt;0,CG43&lt;0.7),       AND(CH43&lt;&gt;"",CH43&gt;0,CH43&lt;0.7),       AND(CI43&lt;&gt;"",CI43&gt;0,CI43&lt;0.7)),"障礙",IF(OR(CJ43="住抗",CJ43="暫時移除設備"),"抗爭",IF(CJ43&lt;&gt;"","障礙",IF(DM43&gt;2,"干擾",IF(Q43=6,"CC6",IF( OR(AND(DD43&lt;&gt;"",DD43&gt;0.8),AND(DE43&lt;&gt;"",DE43&gt;0.8),AND(DF43&lt;&gt;"",DF43&gt;0.8)),"PRB&gt;80",IF(AND(DC43&gt;-106,DC43&lt;-30),"RSRP優於-106",IF(DC43&lt;=-106,"RSRP劣於-106",""))))))))))))))))</f>
        <v/>
      </c>
      <c r="DQ43" s="0">
        <f>IF(ISERROR(SEARCH("&gt;&gt;檢查",AA43)),"",MID(AA43,SEARCH("PM分析:",AA43)+5,SEARCH("&gt;&gt;檢查",AA43)-SEARCH("PM分析:",AA43)-5))</f>
        <v/>
      </c>
      <c r="DR43" s="0">
        <f>IF(T43="因客訴地點人多，導致收訊擁擠","基站擁擠",IF(T43="因應特別活動調整相關參數導致","TTC",IF(OR(T43="基站障礙問題查測中",T43="基站問題待料中",T43="基站障礙問題已修復",T43="施工作業已恢復",T43="基站抗爭暫時關閉",T43="基站抗爭持續關閉中",T43="基站抗爭已復站",T43="基地台抗爭拆站",T43="基地台群體抗爭",T43="基站隱藏性障礙問題已修復"),"基站障礙",IF(OR(R43="作業",R43="障礙",R43="抗爭"),"基站障礙",IF(OR(T43="外在不明干擾影響，查測中",T43="干擾問題已排除",T43="外在不明干擾(大規模)影響",T43="干擾(大規模)問題已排除"),"干擾",IF(R43="干擾","干擾",""))))))</f>
        <v/>
      </c>
    </row>
    <row r="44">
      <c r="A44" s="3" t="inlineStr">
        <is>
          <t>2022-12-01-0022</t>
        </is>
      </c>
      <c r="B44" s="34" t="n">
        <v>14113593</v>
      </c>
      <c r="C44" s="35" t="n">
        <v>44896.34629629629</v>
      </c>
      <c r="D44" s="3" t="inlineStr">
        <is>
          <t>08</t>
        </is>
      </c>
      <c r="E44" s="3" t="inlineStr">
        <is>
          <t>202212</t>
        </is>
      </c>
      <c r="F44" s="3" t="inlineStr">
        <is>
          <t>2022/12/01~2022/12/07</t>
        </is>
      </c>
      <c r="G44" s="6" t="n">
        <v>44896</v>
      </c>
      <c r="H44" s="3" t="inlineStr">
        <is>
          <t>北一</t>
        </is>
      </c>
      <c r="I44" s="3" t="inlineStr">
        <is>
          <t>新北市</t>
        </is>
      </c>
      <c r="J44" s="3" t="inlineStr">
        <is>
          <t>新北市汐止區</t>
        </is>
      </c>
      <c r="K44" s="3" t="inlineStr">
        <is>
          <t>OM/TAC</t>
        </is>
      </c>
      <c r="L44" s="3" t="inlineStr">
        <is>
          <t>上網相關問題</t>
        </is>
      </c>
      <c r="M44" s="3" t="inlineStr">
        <is>
          <t>4G</t>
        </is>
      </c>
      <c r="N44" s="3" t="inlineStr">
        <is>
          <t>4G</t>
        </is>
      </c>
      <c r="O44" s="3" t="inlineStr">
        <is>
          <t>4G</t>
        </is>
      </c>
      <c r="P44" s="3" t="inlineStr">
        <is>
          <t>4G上網收訊客訴</t>
        </is>
      </c>
      <c r="Q44" s="7" t="n">
        <v>5</v>
      </c>
      <c r="R44" s="3" t="n"/>
      <c r="S44" s="3" t="inlineStr">
        <is>
          <t>(U)環境因素</t>
        </is>
      </c>
      <c r="T44" s="3" t="inlineStr">
        <is>
          <t>戶外收訊正常，因週遭環境或建物影響，形成室內deepindoor收訊死角</t>
        </is>
      </c>
      <c r="U44" s="8" t="n"/>
      <c r="V44" s="3" t="n"/>
      <c r="W44" s="3" t="inlineStr">
        <is>
          <t>221V0000</t>
        </is>
      </c>
      <c r="X44" s="3" t="inlineStr">
        <is>
          <t>221P7000</t>
        </is>
      </c>
      <c r="Y44" s="3" t="inlineStr">
        <is>
          <t>221K2000</t>
        </is>
      </c>
      <c r="Z44" s="3" t="inlineStr">
        <is>
          <t>暫無改善</t>
        </is>
      </c>
      <c r="AA44" s="8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44" s="9" t="inlineStr">
        <is>
          <t>221V0000</t>
        </is>
      </c>
      <c r="AC44" s="7" t="n">
        <v>79.91</v>
      </c>
      <c r="AD44" s="7" t="n">
        <v>-107.37</v>
      </c>
      <c r="AE44" s="7" t="n">
        <v>-107.78</v>
      </c>
      <c r="AF44" s="7" t="n">
        <v>-109.51</v>
      </c>
      <c r="AG44" s="7" t="n">
        <v>29.77</v>
      </c>
      <c r="AH44" s="7" t="n">
        <v>34.01</v>
      </c>
      <c r="AI44" s="7" t="n">
        <v>36.5</v>
      </c>
      <c r="AJ44" s="7" t="n">
        <v>1</v>
      </c>
      <c r="AK44" s="7" t="n">
        <v>0.83</v>
      </c>
      <c r="AL44" s="7" t="n">
        <v>0.67</v>
      </c>
      <c r="AM44" s="7" t="n">
        <v>23.83</v>
      </c>
      <c r="AN44" s="7" t="n">
        <v>31.69</v>
      </c>
      <c r="AO44" s="7" t="n">
        <v>36.58</v>
      </c>
      <c r="AP44" s="7" t="n">
        <v>1</v>
      </c>
      <c r="AQ44" s="7" t="n">
        <v>1</v>
      </c>
      <c r="AR44" s="7" t="n">
        <v>1</v>
      </c>
      <c r="AS44" s="7" t="n">
        <v>1</v>
      </c>
      <c r="AT44" s="7" t="n">
        <v>1</v>
      </c>
      <c r="AU44" s="7" t="n">
        <v>1</v>
      </c>
      <c r="AV44" s="9" t="inlineStr">
        <is>
          <t>221P7000</t>
        </is>
      </c>
      <c r="AW44" s="7" t="n">
        <v>81.31999999999999</v>
      </c>
      <c r="AX44" s="7" t="n">
        <v>-113.61</v>
      </c>
      <c r="AY44" s="7" t="n">
        <v>-113.67</v>
      </c>
      <c r="AZ44" s="7" t="n">
        <v>-114.53</v>
      </c>
      <c r="BA44" s="7" t="n">
        <v>27.28</v>
      </c>
      <c r="BB44" s="7" t="n">
        <v>33.94</v>
      </c>
      <c r="BC44" s="7" t="n">
        <v>25.6</v>
      </c>
      <c r="BD44" s="7" t="n">
        <v>1</v>
      </c>
      <c r="BE44" s="7" t="n">
        <v>0.79</v>
      </c>
      <c r="BF44" s="7" t="n">
        <v>0.67</v>
      </c>
      <c r="BG44" s="7" t="n">
        <v>19.03</v>
      </c>
      <c r="BH44" s="7" t="n">
        <v>23.02</v>
      </c>
      <c r="BI44" s="7" t="n">
        <v>24.88</v>
      </c>
      <c r="BJ44" s="7" t="n">
        <v>1</v>
      </c>
      <c r="BK44" s="7" t="n">
        <v>1</v>
      </c>
      <c r="BL44" s="7" t="n">
        <v>1</v>
      </c>
      <c r="BM44" s="7" t="n">
        <v>1</v>
      </c>
      <c r="BN44" s="7" t="n">
        <v>0.99</v>
      </c>
      <c r="BO44" s="7" t="n">
        <v>1</v>
      </c>
      <c r="BP44" s="9" t="inlineStr">
        <is>
          <t>221K2000</t>
        </is>
      </c>
      <c r="BQ44" s="7" t="n">
        <v>79.75</v>
      </c>
      <c r="BR44" s="7" t="n">
        <v>-116.56</v>
      </c>
      <c r="BS44" s="7" t="n">
        <v>-116.42</v>
      </c>
      <c r="BT44" s="7" t="n">
        <v>-116.78</v>
      </c>
      <c r="BU44" s="7" t="n">
        <v>20.53</v>
      </c>
      <c r="BV44" s="7" t="n">
        <v>27.22</v>
      </c>
      <c r="BW44" s="7" t="n">
        <v>28.79</v>
      </c>
      <c r="BX44" s="7" t="n">
        <v>1</v>
      </c>
      <c r="BY44" s="7" t="n">
        <v>0.65</v>
      </c>
      <c r="BZ44" s="7" t="n">
        <v>0.5</v>
      </c>
      <c r="CA44" s="7" t="n">
        <v>20.29</v>
      </c>
      <c r="CB44" s="7" t="n">
        <v>26.5</v>
      </c>
      <c r="CC44" s="7" t="n">
        <v>37.5</v>
      </c>
      <c r="CD44" s="7" t="n">
        <v>1</v>
      </c>
      <c r="CE44" s="7" t="n">
        <v>1</v>
      </c>
      <c r="CF44" s="7" t="n">
        <v>1</v>
      </c>
      <c r="CG44" s="7" t="n">
        <v>1</v>
      </c>
      <c r="CH44" s="7" t="n">
        <v>1</v>
      </c>
      <c r="CI44" s="7" t="n">
        <v>1</v>
      </c>
      <c r="CJ44" s="3" t="n"/>
      <c r="CK44" s="3" t="inlineStr">
        <is>
          <t>Android</t>
        </is>
      </c>
      <c r="CL44" s="3" t="inlineStr">
        <is>
          <t>台固媒體</t>
        </is>
      </c>
      <c r="CM44" s="10" t="inlineStr">
        <is>
          <t>188客戶來電</t>
        </is>
      </c>
      <c r="CN44" s="11" t="n">
        <v>-124</v>
      </c>
      <c r="CO44" s="11" t="n">
        <v>-110</v>
      </c>
      <c r="CP44" s="11" t="n">
        <v>-103.75</v>
      </c>
      <c r="CQ44" s="11" t="n">
        <v>-95</v>
      </c>
      <c r="CR44" s="11" t="n">
        <v>-78</v>
      </c>
      <c r="CS44" s="11" t="n">
        <v>-20</v>
      </c>
      <c r="CT44" s="11" t="n">
        <v>-15.5</v>
      </c>
      <c r="CU44" s="11" t="n">
        <v>-14.14</v>
      </c>
      <c r="CV44" s="11" t="n">
        <v>-12.5</v>
      </c>
      <c r="CW44" s="11" t="n">
        <v>-9</v>
      </c>
      <c r="CX44" s="7" t="n">
        <v>121.642411</v>
      </c>
      <c r="CY44" s="7" t="n">
        <v>25.0698769</v>
      </c>
      <c r="CZ44" s="10" t="inlineStr">
        <is>
          <t>基站障礙</t>
        </is>
      </c>
      <c r="DA44" s="10" t="inlineStr">
        <is>
          <t>室內訊號不好</t>
        </is>
      </c>
      <c r="DC44" s="0">
        <f>IF(CP44&lt;-10,CP44,IF(ISERROR(AVERAGE(CN44:CR44)),"",AVERAGE(CN44:CR44)))</f>
        <v/>
      </c>
      <c r="DD44" s="36">
        <f>IF(AC44&lt;&gt;"",AC44/100,"")</f>
        <v/>
      </c>
      <c r="DE44" s="36">
        <f>IF(AW44&lt;&gt;"",AW44/100,"")</f>
        <v/>
      </c>
      <c r="DF44" s="36">
        <f>IF(BQ44&lt;&gt;"",BQ44/100,"")</f>
        <v/>
      </c>
      <c r="DG44" s="0">
        <f>MAX(DD44,DE44,DF44)</f>
        <v/>
      </c>
      <c r="DH44" s="0">
        <f>IF(DG44=DD44,W44,IF(DG44=DE44,X44,IF(DG44=DF44,Y44,"")))</f>
        <v/>
      </c>
      <c r="DI44" s="0">
        <f>VLOOKUP(G44,#REF!,2,0)</f>
        <v/>
      </c>
      <c r="DJ44" s="0">
        <f>IF(DC44&gt;-10,"",IF(ISERROR(DC44),"",CONCATENATE(INT(DC44/5)*5+5,"~",INT(DC44/5)*5)))</f>
        <v/>
      </c>
      <c r="DL44" s="0">
        <f>IF(AND(OR(N44="5G",N44="I5G"),O44="5GNSA"),"5G True User",IF(OR(N44="2G",N44="3G",N44="4G",N44="I4G"),"4G",IF(AND(OR(N44="5G",N44="I5G"),O44&lt;&gt;"5GNSA"),"5G非TU","")))</f>
        <v/>
      </c>
      <c r="DM44" s="0">
        <f>COUNTIFS(AD44:AF44,"&gt;-105",AD44:AF44,"&lt;0")+COUNTIFS(AX44:AZ44,"&gt;-105",AX44:AZ44,"&lt;0")+COUNTIFS(BR44:BT44,"&gt;-105",BR44:BT44,"&lt;0")</f>
        <v/>
      </c>
      <c r="DN44" s="0">
        <f>ROUND(MAX(DD44,DE44,DF44)*100/5,0)*0.05</f>
        <v/>
      </c>
      <c r="DO44" s="0">
        <f>IF(DC44&gt;-10,"",ROUND(DC44/5,0)*5)</f>
        <v/>
      </c>
      <c r="DP44" s="0">
        <f>IF(R2="作業","障礙",IF(R44="障礙","障礙",IF(R44="抗爭","抗爭",IF(R44="40055重大障礙","40055重大障礙",IF(R44="非TWM問題的障礙","非TWM問題的障礙",IF(U44=35806,"非TWM問題的障礙",IF( OR(AND(AJ44&lt;&gt;"",AJ44&gt;0,AJ44&lt;0.7),       AND(AK44&lt;&gt;"",AK44&gt;0,AK44&lt;0.7),       AND(AL44&lt;&gt;"",AL44&gt;0,AL44&lt;0.7),       AND(AP44&lt;&gt;"",AP44&gt;0,AP44&lt;0.7),       AND(AQ44&lt;&gt;"",AQ44&gt;0,AQ44&lt;0.7),       AND(AR44&lt;&gt;"",AR44&gt;0,AR44&lt;0.7),       AND(AS44&lt;&gt;"",AS44&gt;0,AS44&lt;0.7),       AND(AT44&lt;&gt;"",AT44&gt;0,AT44&lt;0.7),       AND(AU44&lt;&gt;"",AU44&gt;0,AU44&lt;0.7)),"障礙",IF( OR(AND(BD44&lt;&gt;"",BD44&gt;0,BD44&lt;0.7),       AND(BE44&lt;&gt;"",BE44&gt;0,BE44&lt;0.7),       AND(BF44&lt;&gt;"",BF44&gt;0,BF44&lt;0.7),       AND(BJ44&lt;&gt;"",BJ44&gt;0,BJ44&lt;0.7),       AND(BK44&lt;&gt;"",BK44&gt;0,BK44&lt;0.7),       AND(BL44&lt;&gt;"",BL44&gt;0,BL44&lt;0.7),       AND(BM44&lt;&gt;"",BM44&gt;0,BM44&lt;0.7),       AND(BN44&lt;&gt;"",BN44&gt;0,BN44&lt;0.7),       AND(BO44&lt;&gt;"",BO44&gt;0,BO44&lt;0.7)),"障礙",IF( OR(AND(BX44&lt;&gt;"",BX44&gt;0,BX44&lt;0.7),       AND(BY44&lt;&gt;"",BY44&gt;0,BY44&lt;0.7),       AND(BZ44&lt;&gt;"",BZ44&gt;0,BZ44&lt;0.7),       AND(CD44&lt;&gt;"",CD44&gt;0,CD44&lt;0.7),       AND(CE44&lt;&gt;"",CE44&gt;0,CE44&lt;0.7),       AND(CF44&lt;&gt;"",CF44&gt;0,CF44&lt;0.7),       AND(CG44&lt;&gt;"",CG44&gt;0,CG44&lt;0.7),       AND(CH44&lt;&gt;"",CH44&gt;0,CH44&lt;0.7),       AND(CI44&lt;&gt;"",CI44&gt;0,CI44&lt;0.7)),"障礙",IF(OR(CJ44="住抗",CJ44="暫時移除設備"),"抗爭",IF(CJ44&lt;&gt;"","障礙",IF(DM44&gt;2,"干擾",IF(Q44=6,"CC6",IF( OR(AND(DD44&lt;&gt;"",DD44&gt;0.8),AND(DE44&lt;&gt;"",DE44&gt;0.8),AND(DF44&lt;&gt;"",DF44&gt;0.8)),"PRB&gt;80",IF(AND(DC44&gt;-106,DC44&lt;-30),"RSRP優於-106",IF(DC44&lt;=-106,"RSRP劣於-106",""))))))))))))))))</f>
        <v/>
      </c>
      <c r="DQ44" s="0">
        <f>IF(ISERROR(SEARCH("&gt;&gt;檢查",AA44)),"",MID(AA44,SEARCH("PM分析:",AA44)+5,SEARCH("&gt;&gt;檢查",AA44)-SEARCH("PM分析:",AA44)-5))</f>
        <v/>
      </c>
      <c r="DR44" s="0">
        <f>IF(T44="因客訴地點人多，導致收訊擁擠","基站擁擠",IF(T44="因應特別活動調整相關參數導致","TTC",IF(OR(T44="基站障礙問題查測中",T44="基站問題待料中",T44="基站障礙問題已修復",T44="施工作業已恢復",T44="基站抗爭暫時關閉",T44="基站抗爭持續關閉中",T44="基站抗爭已復站",T44="基地台抗爭拆站",T44="基地台群體抗爭",T44="基站隱藏性障礙問題已修復"),"基站障礙",IF(OR(R44="作業",R44="障礙",R44="抗爭"),"基站障礙",IF(OR(T44="外在不明干擾影響，查測中",T44="干擾問題已排除",T44="外在不明干擾(大規模)影響",T44="干擾(大規模)問題已排除"),"干擾",IF(R44="干擾","干擾",""))))))</f>
        <v/>
      </c>
    </row>
    <row r="45">
      <c r="A45" s="12" t="inlineStr">
        <is>
          <t>2022-12-01-0023</t>
        </is>
      </c>
      <c r="B45" s="37" t="n">
        <v>60758027</v>
      </c>
      <c r="C45" s="38" t="n">
        <v>44896.34649305556</v>
      </c>
      <c r="D45" s="12" t="inlineStr">
        <is>
          <t>08</t>
        </is>
      </c>
      <c r="E45" s="12" t="inlineStr">
        <is>
          <t>202212</t>
        </is>
      </c>
      <c r="F45" s="12" t="inlineStr">
        <is>
          <t>2022/12/01~2022/12/07</t>
        </is>
      </c>
      <c r="G45" s="15" t="n">
        <v>44896</v>
      </c>
      <c r="H45" s="12" t="inlineStr">
        <is>
          <t>中區</t>
        </is>
      </c>
      <c r="I45" s="12" t="inlineStr">
        <is>
          <t>彰化縣</t>
        </is>
      </c>
      <c r="J45" s="12" t="inlineStr">
        <is>
          <t>彰化縣溪湖鎮</t>
        </is>
      </c>
      <c r="K45" s="12" t="inlineStr">
        <is>
          <t>OM/TAC</t>
        </is>
      </c>
      <c r="L45" s="12" t="inlineStr">
        <is>
          <t>上網相關問題</t>
        </is>
      </c>
      <c r="M45" s="12" t="inlineStr">
        <is>
          <t>5G</t>
        </is>
      </c>
      <c r="N45" s="12" t="inlineStr">
        <is>
          <t>5G</t>
        </is>
      </c>
      <c r="O45" s="12" t="inlineStr">
        <is>
          <t>5GNSA</t>
        </is>
      </c>
      <c r="P45" s="12" t="inlineStr">
        <is>
          <t>4G上網收訊客訴</t>
        </is>
      </c>
      <c r="Q45" s="16" t="n">
        <v>7</v>
      </c>
      <c r="R45" s="12" t="n"/>
      <c r="S45" s="12" t="inlineStr">
        <is>
          <t>(U)環境因素</t>
        </is>
      </c>
      <c r="T45" s="12" t="inlineStr">
        <is>
          <t>戶外收訊正常，因週遭環境或建物影響，形成室內deepindoor收訊死角</t>
        </is>
      </c>
      <c r="U45" s="17" t="n"/>
      <c r="V45" s="12" t="n"/>
      <c r="W45" s="12" t="inlineStr">
        <is>
          <t>51416000</t>
        </is>
      </c>
      <c r="X45" s="12" t="inlineStr">
        <is>
          <t>51488000</t>
        </is>
      </c>
      <c r="Y45" s="12" t="inlineStr">
        <is>
          <t>51465000</t>
        </is>
      </c>
      <c r="Z45" s="12" t="inlineStr">
        <is>
          <t>暫無改善</t>
        </is>
      </c>
      <c r="AA45" s="17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45" s="9" t="inlineStr">
        <is>
          <t>51416000</t>
        </is>
      </c>
      <c r="AC45" s="16" t="n">
        <v>47.66</v>
      </c>
      <c r="AD45" s="16" t="n">
        <v>-112.42</v>
      </c>
      <c r="AE45" s="16" t="n">
        <v>-110.33</v>
      </c>
      <c r="AF45" s="16" t="n">
        <v>-111.85</v>
      </c>
      <c r="AG45" s="16" t="n">
        <v>11.18</v>
      </c>
      <c r="AH45" s="16" t="n">
        <v>27</v>
      </c>
      <c r="AI45" s="16" t="n">
        <v>12.27</v>
      </c>
      <c r="AJ45" s="16" t="n">
        <v>1</v>
      </c>
      <c r="AK45" s="16" t="n">
        <v>1</v>
      </c>
      <c r="AL45" s="16" t="n">
        <v>1</v>
      </c>
      <c r="AM45" s="16" t="n">
        <v>12.83</v>
      </c>
      <c r="AN45" s="16" t="n">
        <v>14</v>
      </c>
      <c r="AO45" s="16" t="n">
        <v>8.67</v>
      </c>
      <c r="AP45" s="16" t="n">
        <v>1</v>
      </c>
      <c r="AQ45" s="16" t="n">
        <v>1</v>
      </c>
      <c r="AR45" s="16" t="n">
        <v>1</v>
      </c>
      <c r="AS45" s="16" t="n">
        <v>1</v>
      </c>
      <c r="AT45" s="16" t="n">
        <v>1</v>
      </c>
      <c r="AU45" s="16" t="n">
        <v>0.99</v>
      </c>
      <c r="AV45" s="9" t="inlineStr">
        <is>
          <t>51488000</t>
        </is>
      </c>
      <c r="AW45" s="16" t="n">
        <v>67.15000000000001</v>
      </c>
      <c r="AX45" s="16" t="n">
        <v>-114.13</v>
      </c>
      <c r="AY45" s="16" t="n">
        <v>-113.42</v>
      </c>
      <c r="AZ45" s="16" t="n">
        <v>-114.49</v>
      </c>
      <c r="BA45" s="16" t="n">
        <v>28.03</v>
      </c>
      <c r="BB45" s="16" t="n">
        <v>37.63</v>
      </c>
      <c r="BC45" s="16" t="n">
        <v>20.59</v>
      </c>
      <c r="BD45" s="16" t="n">
        <v>1</v>
      </c>
      <c r="BE45" s="16" t="n">
        <v>1</v>
      </c>
      <c r="BF45" s="16" t="n">
        <v>1</v>
      </c>
      <c r="BG45" s="16" t="n">
        <v>26.75</v>
      </c>
      <c r="BH45" s="16" t="n">
        <v>25.29</v>
      </c>
      <c r="BI45" s="16" t="n">
        <v>15.5</v>
      </c>
      <c r="BJ45" s="16" t="n">
        <v>1</v>
      </c>
      <c r="BK45" s="16" t="n">
        <v>1</v>
      </c>
      <c r="BL45" s="16" t="n">
        <v>1</v>
      </c>
      <c r="BM45" s="16" t="n">
        <v>1</v>
      </c>
      <c r="BN45" s="16" t="n">
        <v>1</v>
      </c>
      <c r="BO45" s="16" t="n">
        <v>1</v>
      </c>
      <c r="BP45" s="9" t="inlineStr">
        <is>
          <t>51465000</t>
        </is>
      </c>
      <c r="BQ45" s="16" t="n">
        <v>56.52</v>
      </c>
      <c r="BR45" s="16" t="n">
        <v>-114.62</v>
      </c>
      <c r="BS45" s="16" t="n">
        <v>-113.37</v>
      </c>
      <c r="BT45" s="16" t="n">
        <v>-114.27</v>
      </c>
      <c r="BU45" s="16" t="n">
        <v>16.78</v>
      </c>
      <c r="BV45" s="16" t="n">
        <v>24.29</v>
      </c>
      <c r="BW45" s="16" t="n">
        <v>19.42</v>
      </c>
      <c r="BX45" s="16" t="n">
        <v>1</v>
      </c>
      <c r="BY45" s="16" t="n">
        <v>1</v>
      </c>
      <c r="BZ45" s="16" t="n">
        <v>1</v>
      </c>
      <c r="CA45" s="16" t="n">
        <v>18.08</v>
      </c>
      <c r="CB45" s="16" t="n">
        <v>20.08</v>
      </c>
      <c r="CC45" s="16" t="n">
        <v>14.5</v>
      </c>
      <c r="CD45" s="16" t="n">
        <v>1</v>
      </c>
      <c r="CE45" s="16" t="n">
        <v>1</v>
      </c>
      <c r="CF45" s="16" t="n">
        <v>1</v>
      </c>
      <c r="CG45" s="16" t="n">
        <v>1</v>
      </c>
      <c r="CH45" s="16" t="n">
        <v>1</v>
      </c>
      <c r="CI45" s="16" t="n">
        <v>1</v>
      </c>
      <c r="CJ45" s="12" t="n"/>
      <c r="CK45" s="12" t="inlineStr">
        <is>
          <t>Apple OS</t>
        </is>
      </c>
      <c r="CL45" s="12" t="n"/>
      <c r="CM45" s="18" t="inlineStr">
        <is>
          <t>188客戶來電</t>
        </is>
      </c>
      <c r="CN45" s="19" t="n">
        <v>-81</v>
      </c>
      <c r="CO45" s="19" t="n">
        <v>-81</v>
      </c>
      <c r="CP45" s="19" t="n">
        <v>-79.67</v>
      </c>
      <c r="CQ45" s="19" t="n">
        <v>-79</v>
      </c>
      <c r="CR45" s="19" t="n">
        <v>-79</v>
      </c>
      <c r="CS45" s="19" t="n">
        <v>-11</v>
      </c>
      <c r="CT45" s="19" t="n">
        <v>-11</v>
      </c>
      <c r="CU45" s="19" t="n">
        <v>-8.17</v>
      </c>
      <c r="CV45" s="19" t="n">
        <v>-6.5</v>
      </c>
      <c r="CW45" s="19" t="n">
        <v>-6.5</v>
      </c>
      <c r="CX45" s="16" t="n">
        <v>120.4933624</v>
      </c>
      <c r="CY45" s="16" t="n">
        <v>23.9583265</v>
      </c>
      <c r="CZ45" s="18" t="inlineStr">
        <is>
          <t>其他答案</t>
        </is>
      </c>
      <c r="DA45" s="18" t="inlineStr">
        <is>
          <t>室內訊號不好</t>
        </is>
      </c>
      <c r="DC45" s="0">
        <f>IF(CP45&lt;-10,CP45,IF(ISERROR(AVERAGE(CN45:CR45)),"",AVERAGE(CN45:CR45)))</f>
        <v/>
      </c>
      <c r="DD45" s="36">
        <f>IF(AC45&lt;&gt;"",AC45/100,"")</f>
        <v/>
      </c>
      <c r="DE45" s="36">
        <f>IF(AW45&lt;&gt;"",AW45/100,"")</f>
        <v/>
      </c>
      <c r="DF45" s="36">
        <f>IF(BQ45&lt;&gt;"",BQ45/100,"")</f>
        <v/>
      </c>
      <c r="DG45" s="0">
        <f>MAX(DD45,DE45,DF45)</f>
        <v/>
      </c>
      <c r="DH45" s="0">
        <f>IF(DG45=DD45,W45,IF(DG45=DE45,X45,IF(DG45=DF45,Y45,"")))</f>
        <v/>
      </c>
      <c r="DI45" s="0">
        <f>VLOOKUP(G45,#REF!,2,0)</f>
        <v/>
      </c>
      <c r="DJ45" s="0">
        <f>IF(DC45&gt;-10,"",IF(ISERROR(DC45),"",CONCATENATE(INT(DC45/5)*5+5,"~",INT(DC45/5)*5)))</f>
        <v/>
      </c>
      <c r="DL45" s="0">
        <f>IF(AND(OR(N45="5G",N45="I5G"),O45="5GNSA"),"5G True User",IF(OR(N45="2G",N45="3G",N45="4G",N45="I4G"),"4G",IF(AND(OR(N45="5G",N45="I5G"),O45&lt;&gt;"5GNSA"),"5G非TU","")))</f>
        <v/>
      </c>
      <c r="DM45" s="0">
        <f>COUNTIFS(AD45:AF45,"&gt;-105",AD45:AF45,"&lt;0")+COUNTIFS(AX45:AZ45,"&gt;-105",AX45:AZ45,"&lt;0")+COUNTIFS(BR45:BT45,"&gt;-105",BR45:BT45,"&lt;0")</f>
        <v/>
      </c>
      <c r="DN45" s="0">
        <f>ROUND(MAX(DD45,DE45,DF45)*100/5,0)*0.05</f>
        <v/>
      </c>
      <c r="DO45" s="0">
        <f>IF(DC45&gt;-10,"",ROUND(DC45/5,0)*5)</f>
        <v/>
      </c>
      <c r="DP45" s="0">
        <f>IF(R2="作業","障礙",IF(R45="障礙","障礙",IF(R45="抗爭","抗爭",IF(R45="40055重大障礙","40055重大障礙",IF(R45="非TWM問題的障礙","非TWM問題的障礙",IF(U45=35806,"非TWM問題的障礙",IF( OR(AND(AJ45&lt;&gt;"",AJ45&gt;0,AJ45&lt;0.7),       AND(AK45&lt;&gt;"",AK45&gt;0,AK45&lt;0.7),       AND(AL45&lt;&gt;"",AL45&gt;0,AL45&lt;0.7),       AND(AP45&lt;&gt;"",AP45&gt;0,AP45&lt;0.7),       AND(AQ45&lt;&gt;"",AQ45&gt;0,AQ45&lt;0.7),       AND(AR45&lt;&gt;"",AR45&gt;0,AR45&lt;0.7),       AND(AS45&lt;&gt;"",AS45&gt;0,AS45&lt;0.7),       AND(AT45&lt;&gt;"",AT45&gt;0,AT45&lt;0.7),       AND(AU45&lt;&gt;"",AU45&gt;0,AU45&lt;0.7)),"障礙",IF( OR(AND(BD45&lt;&gt;"",BD45&gt;0,BD45&lt;0.7),       AND(BE45&lt;&gt;"",BE45&gt;0,BE45&lt;0.7),       AND(BF45&lt;&gt;"",BF45&gt;0,BF45&lt;0.7),       AND(BJ45&lt;&gt;"",BJ45&gt;0,BJ45&lt;0.7),       AND(BK45&lt;&gt;"",BK45&gt;0,BK45&lt;0.7),       AND(BL45&lt;&gt;"",BL45&gt;0,BL45&lt;0.7),       AND(BM45&lt;&gt;"",BM45&gt;0,BM45&lt;0.7),       AND(BN45&lt;&gt;"",BN45&gt;0,BN45&lt;0.7),       AND(BO45&lt;&gt;"",BO45&gt;0,BO45&lt;0.7)),"障礙",IF( OR(AND(BX45&lt;&gt;"",BX45&gt;0,BX45&lt;0.7),       AND(BY45&lt;&gt;"",BY45&gt;0,BY45&lt;0.7),       AND(BZ45&lt;&gt;"",BZ45&gt;0,BZ45&lt;0.7),       AND(CD45&lt;&gt;"",CD45&gt;0,CD45&lt;0.7),       AND(CE45&lt;&gt;"",CE45&gt;0,CE45&lt;0.7),       AND(CF45&lt;&gt;"",CF45&gt;0,CF45&lt;0.7),       AND(CG45&lt;&gt;"",CG45&gt;0,CG45&lt;0.7),       AND(CH45&lt;&gt;"",CH45&gt;0,CH45&lt;0.7),       AND(CI45&lt;&gt;"",CI45&gt;0,CI45&lt;0.7)),"障礙",IF(OR(CJ45="住抗",CJ45="暫時移除設備"),"抗爭",IF(CJ45&lt;&gt;"","障礙",IF(DM45&gt;2,"干擾",IF(Q45=6,"CC6",IF( OR(AND(DD45&lt;&gt;"",DD45&gt;0.8),AND(DE45&lt;&gt;"",DE45&gt;0.8),AND(DF45&lt;&gt;"",DF45&gt;0.8)),"PRB&gt;80",IF(AND(DC45&gt;-106,DC45&lt;-30),"RSRP優於-106",IF(DC45&lt;=-106,"RSRP劣於-106",""))))))))))))))))</f>
        <v/>
      </c>
      <c r="DQ45" s="0">
        <f>IF(ISERROR(SEARCH("&gt;&gt;檢查",AA45)),"",MID(AA45,SEARCH("PM分析:",AA45)+5,SEARCH("&gt;&gt;檢查",AA45)-SEARCH("PM分析:",AA45)-5))</f>
        <v/>
      </c>
      <c r="DR45" s="0">
        <f>IF(T45="因客訴地點人多，導致收訊擁擠","基站擁擠",IF(T45="因應特別活動調整相關參數導致","TTC",IF(OR(T45="基站障礙問題查測中",T45="基站問題待料中",T45="基站障礙問題已修復",T45="施工作業已恢復",T45="基站抗爭暫時關閉",T45="基站抗爭持續關閉中",T45="基站抗爭已復站",T45="基地台抗爭拆站",T45="基地台群體抗爭",T45="基站隱藏性障礙問題已修復"),"基站障礙",IF(OR(R45="作業",R45="障礙",R45="抗爭"),"基站障礙",IF(OR(T45="外在不明干擾影響，查測中",T45="干擾問題已排除",T45="外在不明干擾(大規模)影響",T45="干擾(大規模)問題已排除"),"干擾",IF(R45="干擾","干擾",""))))))</f>
        <v/>
      </c>
    </row>
    <row r="46">
      <c r="A46" s="3" t="inlineStr">
        <is>
          <t>2022-12-01-0024</t>
        </is>
      </c>
      <c r="B46" s="34" t="n">
        <v>21119352</v>
      </c>
      <c r="C46" s="35" t="n">
        <v>44896.35034722222</v>
      </c>
      <c r="D46" s="3" t="inlineStr">
        <is>
          <t>08</t>
        </is>
      </c>
      <c r="E46" s="3" t="inlineStr">
        <is>
          <t>202212</t>
        </is>
      </c>
      <c r="F46" s="3" t="inlineStr">
        <is>
          <t>2022/12/01~2022/12/07</t>
        </is>
      </c>
      <c r="G46" s="6" t="n">
        <v>44896</v>
      </c>
      <c r="H46" s="3" t="inlineStr">
        <is>
          <t>北二</t>
        </is>
      </c>
      <c r="I46" s="3" t="inlineStr">
        <is>
          <t>新北市</t>
        </is>
      </c>
      <c r="J46" s="3" t="inlineStr">
        <is>
          <t>新北市鶯歌區</t>
        </is>
      </c>
      <c r="K46" s="3" t="inlineStr">
        <is>
          <t>OM/TAC</t>
        </is>
      </c>
      <c r="L46" s="3" t="inlineStr">
        <is>
          <t>上網相關問題</t>
        </is>
      </c>
      <c r="M46" s="3" t="inlineStr">
        <is>
          <t>預付卡4G</t>
        </is>
      </c>
      <c r="N46" s="3" t="inlineStr">
        <is>
          <t>預付卡4G</t>
        </is>
      </c>
      <c r="O46" s="3" t="inlineStr">
        <is>
          <t>NA</t>
        </is>
      </c>
      <c r="P46" s="3" t="inlineStr">
        <is>
          <t>4G上網收訊客訴</t>
        </is>
      </c>
      <c r="Q46" s="7" t="n">
        <v>4</v>
      </c>
      <c r="R46" s="3" t="n"/>
      <c r="S46" s="3" t="inlineStr">
        <is>
          <t>(U)環境因素</t>
        </is>
      </c>
      <c r="T46" s="3" t="inlineStr">
        <is>
          <t>戶外收訊正常，因週遭環境或建物影響，形成室內deepindoor收訊死角</t>
        </is>
      </c>
      <c r="U46" s="8" t="n"/>
      <c r="V46" s="3" t="n"/>
      <c r="W46" s="3" t="inlineStr">
        <is>
          <t>23911000</t>
        </is>
      </c>
      <c r="X46" s="3" t="inlineStr">
        <is>
          <t>23928000</t>
        </is>
      </c>
      <c r="Y46" s="3" t="inlineStr">
        <is>
          <t>23933000</t>
        </is>
      </c>
      <c r="Z46" s="3" t="inlineStr">
        <is>
          <t>暫無改善</t>
        </is>
      </c>
      <c r="AA46" s="8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46" s="9" t="inlineStr">
        <is>
          <t>23911000</t>
        </is>
      </c>
      <c r="AC46" s="7" t="n">
        <v>56.84</v>
      </c>
      <c r="AD46" s="7" t="n">
        <v>-112.99</v>
      </c>
      <c r="AE46" s="7" t="n">
        <v>-112.11</v>
      </c>
      <c r="AF46" s="7" t="n">
        <v>-113.6</v>
      </c>
      <c r="AG46" s="7" t="n">
        <v>17.51</v>
      </c>
      <c r="AH46" s="7" t="n">
        <v>26.78</v>
      </c>
      <c r="AI46" s="7" t="n">
        <v>22.15</v>
      </c>
      <c r="AJ46" s="7" t="n">
        <v>1</v>
      </c>
      <c r="AK46" s="7" t="n">
        <v>0.75</v>
      </c>
      <c r="AL46" s="7" t="n">
        <v>0.64</v>
      </c>
      <c r="AM46" s="7" t="n">
        <v>14.18</v>
      </c>
      <c r="AN46" s="7" t="n">
        <v>19.92</v>
      </c>
      <c r="AO46" s="7" t="n">
        <v>20.91</v>
      </c>
      <c r="AP46" s="7" t="n">
        <v>1</v>
      </c>
      <c r="AQ46" s="7" t="n">
        <v>1</v>
      </c>
      <c r="AR46" s="7" t="n">
        <v>1</v>
      </c>
      <c r="AS46" s="7" t="n">
        <v>1</v>
      </c>
      <c r="AT46" s="7" t="n">
        <v>1</v>
      </c>
      <c r="AU46" s="7" t="n">
        <v>1</v>
      </c>
      <c r="AV46" s="9" t="inlineStr">
        <is>
          <t>23928000</t>
        </is>
      </c>
      <c r="AW46" s="7" t="n">
        <v>39.8</v>
      </c>
      <c r="AX46" s="7" t="n">
        <v>-112.66</v>
      </c>
      <c r="AY46" s="7" t="n">
        <v>-112.47</v>
      </c>
      <c r="AZ46" s="7" t="n">
        <v>-113.84</v>
      </c>
      <c r="BA46" s="7" t="n">
        <v>16.52</v>
      </c>
      <c r="BB46" s="7" t="n">
        <v>18.82</v>
      </c>
      <c r="BC46" s="7" t="n">
        <v>10.15</v>
      </c>
      <c r="BD46" s="7" t="n">
        <v>1</v>
      </c>
      <c r="BE46" s="7" t="n">
        <v>1</v>
      </c>
      <c r="BF46" s="7" t="n">
        <v>1</v>
      </c>
      <c r="BG46" s="7" t="n">
        <v>12.38</v>
      </c>
      <c r="BH46" s="7" t="n">
        <v>11.25</v>
      </c>
      <c r="BI46" s="7" t="n">
        <v>8.17</v>
      </c>
      <c r="BJ46" s="7" t="n">
        <v>1</v>
      </c>
      <c r="BK46" s="7" t="n">
        <v>1</v>
      </c>
      <c r="BL46" s="7" t="n">
        <v>1</v>
      </c>
      <c r="BM46" s="7" t="n">
        <v>1</v>
      </c>
      <c r="BN46" s="7" t="n">
        <v>1</v>
      </c>
      <c r="BO46" s="7" t="n">
        <v>1</v>
      </c>
      <c r="BP46" s="9" t="inlineStr">
        <is>
          <t>23933000</t>
        </is>
      </c>
      <c r="BQ46" s="7" t="n">
        <v>42.04</v>
      </c>
      <c r="BR46" s="7" t="n">
        <v>-109.3</v>
      </c>
      <c r="BS46" s="7" t="n">
        <v>-109.25</v>
      </c>
      <c r="BT46" s="7" t="n">
        <v>-110.63</v>
      </c>
      <c r="BU46" s="7" t="n">
        <v>18.31</v>
      </c>
      <c r="BV46" s="7" t="n">
        <v>18.6</v>
      </c>
      <c r="BW46" s="7" t="n">
        <v>12.63</v>
      </c>
      <c r="BX46" s="7" t="n">
        <v>1</v>
      </c>
      <c r="BY46" s="7" t="n">
        <v>1</v>
      </c>
      <c r="BZ46" s="7" t="n">
        <v>1</v>
      </c>
      <c r="CA46" s="7" t="n">
        <v>13.21</v>
      </c>
      <c r="CB46" s="7" t="n">
        <v>15.92</v>
      </c>
      <c r="CC46" s="7" t="n">
        <v>12.62</v>
      </c>
      <c r="CD46" s="7" t="n">
        <v>1</v>
      </c>
      <c r="CE46" s="7" t="n">
        <v>1</v>
      </c>
      <c r="CF46" s="7" t="n">
        <v>1</v>
      </c>
      <c r="CG46" s="7" t="n">
        <v>1</v>
      </c>
      <c r="CH46" s="7" t="n">
        <v>1</v>
      </c>
      <c r="CI46" s="7" t="n">
        <v>1</v>
      </c>
      <c r="CJ46" s="3" t="n"/>
      <c r="CK46" s="3" t="inlineStr">
        <is>
          <t>NA</t>
        </is>
      </c>
      <c r="CL46" s="3" t="n"/>
      <c r="CM46" s="10" t="inlineStr">
        <is>
          <t>官網WEB拋轉</t>
        </is>
      </c>
      <c r="CN46" s="11" t="n">
        <v>-77</v>
      </c>
      <c r="CO46" s="11" t="n">
        <v>-77</v>
      </c>
      <c r="CP46" s="11" t="n">
        <v>-77</v>
      </c>
      <c r="CQ46" s="11" t="n">
        <v>-77</v>
      </c>
      <c r="CR46" s="11" t="n">
        <v>-77</v>
      </c>
      <c r="CS46" s="11" t="n">
        <v>-13.5</v>
      </c>
      <c r="CT46" s="11" t="n">
        <v>-13.5</v>
      </c>
      <c r="CU46" s="11" t="n">
        <v>-13.5</v>
      </c>
      <c r="CV46" s="11" t="n">
        <v>-13.5</v>
      </c>
      <c r="CW46" s="11" t="n">
        <v>-13.5</v>
      </c>
      <c r="CX46" s="7" t="n">
        <v>121.348144</v>
      </c>
      <c r="CY46" s="7" t="n">
        <v>24.946605</v>
      </c>
      <c r="CZ46" s="10" t="inlineStr">
        <is>
          <t>其他答案</t>
        </is>
      </c>
      <c r="DA46" s="10" t="inlineStr">
        <is>
          <t>室內訊號不好</t>
        </is>
      </c>
      <c r="DC46" s="0">
        <f>IF(CP46&lt;-10,CP46,IF(ISERROR(AVERAGE(CN46:CR46)),"",AVERAGE(CN46:CR46)))</f>
        <v/>
      </c>
      <c r="DD46" s="36">
        <f>IF(AC46&lt;&gt;"",AC46/100,"")</f>
        <v/>
      </c>
      <c r="DE46" s="36">
        <f>IF(AW46&lt;&gt;"",AW46/100,"")</f>
        <v/>
      </c>
      <c r="DF46" s="36">
        <f>IF(BQ46&lt;&gt;"",BQ46/100,"")</f>
        <v/>
      </c>
      <c r="DG46" s="0">
        <f>MAX(DD46,DE46,DF46)</f>
        <v/>
      </c>
      <c r="DH46" s="0">
        <f>IF(DG46=DD46,W46,IF(DG46=DE46,X46,IF(DG46=DF46,Y46,"")))</f>
        <v/>
      </c>
      <c r="DI46" s="0">
        <f>VLOOKUP(G46,#REF!,2,0)</f>
        <v/>
      </c>
      <c r="DJ46" s="0">
        <f>IF(DC46&gt;-10,"",IF(ISERROR(DC46),"",CONCATENATE(INT(DC46/5)*5+5,"~",INT(DC46/5)*5)))</f>
        <v/>
      </c>
      <c r="DL46" s="0">
        <f>IF(AND(OR(N46="5G",N46="I5G"),O46="5GNSA"),"5G True User",IF(OR(N46="2G",N46="3G",N46="4G",N46="I4G"),"4G",IF(AND(OR(N46="5G",N46="I5G"),O46&lt;&gt;"5GNSA"),"5G非TU","")))</f>
        <v/>
      </c>
      <c r="DM46" s="0">
        <f>COUNTIFS(AD46:AF46,"&gt;-105",AD46:AF46,"&lt;0")+COUNTIFS(AX46:AZ46,"&gt;-105",AX46:AZ46,"&lt;0")+COUNTIFS(BR46:BT46,"&gt;-105",BR46:BT46,"&lt;0")</f>
        <v/>
      </c>
      <c r="DN46" s="0">
        <f>ROUND(MAX(DD46,DE46,DF46)*100/5,0)*0.05</f>
        <v/>
      </c>
      <c r="DO46" s="0">
        <f>IF(DC46&gt;-10,"",ROUND(DC46/5,0)*5)</f>
        <v/>
      </c>
      <c r="DP46" s="0">
        <f>IF(R2="作業","障礙",IF(R46="障礙","障礙",IF(R46="抗爭","抗爭",IF(R46="40055重大障礙","40055重大障礙",IF(R46="非TWM問題的障礙","非TWM問題的障礙",IF(U46=35806,"非TWM問題的障礙",IF( OR(AND(AJ46&lt;&gt;"",AJ46&gt;0,AJ46&lt;0.7),       AND(AK46&lt;&gt;"",AK46&gt;0,AK46&lt;0.7),       AND(AL46&lt;&gt;"",AL46&gt;0,AL46&lt;0.7),       AND(AP46&lt;&gt;"",AP46&gt;0,AP46&lt;0.7),       AND(AQ46&lt;&gt;"",AQ46&gt;0,AQ46&lt;0.7),       AND(AR46&lt;&gt;"",AR46&gt;0,AR46&lt;0.7),       AND(AS46&lt;&gt;"",AS46&gt;0,AS46&lt;0.7),       AND(AT46&lt;&gt;"",AT46&gt;0,AT46&lt;0.7),       AND(AU46&lt;&gt;"",AU46&gt;0,AU46&lt;0.7)),"障礙",IF( OR(AND(BD46&lt;&gt;"",BD46&gt;0,BD46&lt;0.7),       AND(BE46&lt;&gt;"",BE46&gt;0,BE46&lt;0.7),       AND(BF46&lt;&gt;"",BF46&gt;0,BF46&lt;0.7),       AND(BJ46&lt;&gt;"",BJ46&gt;0,BJ46&lt;0.7),       AND(BK46&lt;&gt;"",BK46&gt;0,BK46&lt;0.7),       AND(BL46&lt;&gt;"",BL46&gt;0,BL46&lt;0.7),       AND(BM46&lt;&gt;"",BM46&gt;0,BM46&lt;0.7),       AND(BN46&lt;&gt;"",BN46&gt;0,BN46&lt;0.7),       AND(BO46&lt;&gt;"",BO46&gt;0,BO46&lt;0.7)),"障礙",IF( OR(AND(BX46&lt;&gt;"",BX46&gt;0,BX46&lt;0.7),       AND(BY46&lt;&gt;"",BY46&gt;0,BY46&lt;0.7),       AND(BZ46&lt;&gt;"",BZ46&gt;0,BZ46&lt;0.7),       AND(CD46&lt;&gt;"",CD46&gt;0,CD46&lt;0.7),       AND(CE46&lt;&gt;"",CE46&gt;0,CE46&lt;0.7),       AND(CF46&lt;&gt;"",CF46&gt;0,CF46&lt;0.7),       AND(CG46&lt;&gt;"",CG46&gt;0,CG46&lt;0.7),       AND(CH46&lt;&gt;"",CH46&gt;0,CH46&lt;0.7),       AND(CI46&lt;&gt;"",CI46&gt;0,CI46&lt;0.7)),"障礙",IF(OR(CJ46="住抗",CJ46="暫時移除設備"),"抗爭",IF(CJ46&lt;&gt;"","障礙",IF(DM46&gt;2,"干擾",IF(Q46=6,"CC6",IF( OR(AND(DD46&lt;&gt;"",DD46&gt;0.8),AND(DE46&lt;&gt;"",DE46&gt;0.8),AND(DF46&lt;&gt;"",DF46&gt;0.8)),"PRB&gt;80",IF(AND(DC46&gt;-106,DC46&lt;-30),"RSRP優於-106",IF(DC46&lt;=-106,"RSRP劣於-106",""))))))))))))))))</f>
        <v/>
      </c>
      <c r="DQ46" s="0">
        <f>IF(ISERROR(SEARCH("&gt;&gt;檢查",AA46)),"",MID(AA46,SEARCH("PM分析:",AA46)+5,SEARCH("&gt;&gt;檢查",AA46)-SEARCH("PM分析:",AA46)-5))</f>
        <v/>
      </c>
      <c r="DR46" s="0">
        <f>IF(T46="因客訴地點人多，導致收訊擁擠","基站擁擠",IF(T46="因應特別活動調整相關參數導致","TTC",IF(OR(T46="基站障礙問題查測中",T46="基站問題待料中",T46="基站障礙問題已修復",T46="施工作業已恢復",T46="基站抗爭暫時關閉",T46="基站抗爭持續關閉中",T46="基站抗爭已復站",T46="基地台抗爭拆站",T46="基地台群體抗爭",T46="基站隱藏性障礙問題已修復"),"基站障礙",IF(OR(R46="作業",R46="障礙",R46="抗爭"),"基站障礙",IF(OR(T46="外在不明干擾影響，查測中",T46="干擾問題已排除",T46="外在不明干擾(大規模)影響",T46="干擾(大規模)問題已排除"),"干擾",IF(R46="干擾","干擾",""))))))</f>
        <v/>
      </c>
    </row>
    <row r="47">
      <c r="A47" s="12" t="inlineStr">
        <is>
          <t>2022-12-01-0025</t>
        </is>
      </c>
      <c r="B47" s="37" t="n">
        <v>5142800</v>
      </c>
      <c r="C47" s="38" t="n">
        <v>44896.35609953704</v>
      </c>
      <c r="D47" s="12" t="inlineStr">
        <is>
          <t>08</t>
        </is>
      </c>
      <c r="E47" s="12" t="inlineStr">
        <is>
          <t>202212</t>
        </is>
      </c>
      <c r="F47" s="12" t="inlineStr">
        <is>
          <t>2022/12/01~2022/12/07</t>
        </is>
      </c>
      <c r="G47" s="15" t="n">
        <v>44896</v>
      </c>
      <c r="H47" s="12" t="inlineStr">
        <is>
          <t>北二</t>
        </is>
      </c>
      <c r="I47" s="12" t="inlineStr">
        <is>
          <t>桃園市</t>
        </is>
      </c>
      <c r="J47" s="12" t="inlineStr">
        <is>
          <t>桃園市龍潭區</t>
        </is>
      </c>
      <c r="K47" s="12" t="inlineStr">
        <is>
          <t>OM/TAC</t>
        </is>
      </c>
      <c r="L47" s="12" t="inlineStr">
        <is>
          <t>上網相關問題</t>
        </is>
      </c>
      <c r="M47" s="12" t="inlineStr">
        <is>
          <t>4G</t>
        </is>
      </c>
      <c r="N47" s="12" t="inlineStr">
        <is>
          <t>4G</t>
        </is>
      </c>
      <c r="O47" s="12" t="inlineStr">
        <is>
          <t>4G</t>
        </is>
      </c>
      <c r="P47" s="12" t="inlineStr">
        <is>
          <t>4G上網收訊客訴</t>
        </is>
      </c>
      <c r="Q47" s="16" t="n">
        <v>5</v>
      </c>
      <c r="R47" s="12" t="n"/>
      <c r="S47" s="12" t="inlineStr">
        <is>
          <t>(U)環境因素</t>
        </is>
      </c>
      <c r="T47" s="12" t="inlineStr">
        <is>
          <t>戶外收訊正常，因週遭環境或建物影響，形成室內deepindoor收訊死角</t>
        </is>
      </c>
      <c r="U47" s="17" t="n"/>
      <c r="V47" s="12" t="n"/>
      <c r="W47" s="12" t="inlineStr">
        <is>
          <t>32579000</t>
        </is>
      </c>
      <c r="X47" s="12" t="inlineStr">
        <is>
          <t>325B7000</t>
        </is>
      </c>
      <c r="Y47" s="12" t="inlineStr">
        <is>
          <t>32563000</t>
        </is>
      </c>
      <c r="Z47" s="12" t="inlineStr">
        <is>
          <t>暫無改善</t>
        </is>
      </c>
      <c r="AA47" s="17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47" s="9" t="inlineStr">
        <is>
          <t>32579000</t>
        </is>
      </c>
      <c r="AC47" s="16" t="n">
        <v>49.29</v>
      </c>
      <c r="AD47" s="16" t="n">
        <v>-114.47</v>
      </c>
      <c r="AE47" s="16" t="n">
        <v>-114.1</v>
      </c>
      <c r="AF47" s="16" t="n">
        <v>-114.92</v>
      </c>
      <c r="AG47" s="16" t="n">
        <v>20.01</v>
      </c>
      <c r="AH47" s="16" t="n">
        <v>21.54</v>
      </c>
      <c r="AI47" s="16" t="n">
        <v>11.1</v>
      </c>
      <c r="AJ47" s="16" t="n">
        <v>1</v>
      </c>
      <c r="AK47" s="16" t="n">
        <v>1</v>
      </c>
      <c r="AL47" s="16" t="n">
        <v>1</v>
      </c>
      <c r="AM47" s="16" t="n">
        <v>17.21</v>
      </c>
      <c r="AN47" s="16" t="n">
        <v>18.62</v>
      </c>
      <c r="AO47" s="16" t="n">
        <v>11.88</v>
      </c>
      <c r="AP47" s="16" t="n">
        <v>1</v>
      </c>
      <c r="AQ47" s="16" t="n">
        <v>1</v>
      </c>
      <c r="AR47" s="16" t="n">
        <v>1</v>
      </c>
      <c r="AS47" s="16" t="n">
        <v>1</v>
      </c>
      <c r="AT47" s="16" t="n">
        <v>1</v>
      </c>
      <c r="AU47" s="16" t="n">
        <v>1</v>
      </c>
      <c r="AV47" s="9" t="inlineStr">
        <is>
          <t>325B7000</t>
        </is>
      </c>
      <c r="AW47" s="16" t="n">
        <v>60.98</v>
      </c>
      <c r="AX47" s="16" t="n">
        <v>-113.35</v>
      </c>
      <c r="AY47" s="16" t="n">
        <v>-113.33</v>
      </c>
      <c r="AZ47" s="16" t="n">
        <v>-114.42</v>
      </c>
      <c r="BA47" s="16" t="n">
        <v>15.35</v>
      </c>
      <c r="BB47" s="16" t="n">
        <v>24.02</v>
      </c>
      <c r="BC47" s="16" t="n">
        <v>21.48</v>
      </c>
      <c r="BD47" s="16" t="n">
        <v>1</v>
      </c>
      <c r="BE47" s="16" t="n">
        <v>1</v>
      </c>
      <c r="BF47" s="16" t="n">
        <v>1</v>
      </c>
      <c r="BG47" s="16" t="n">
        <v>20.33</v>
      </c>
      <c r="BH47" s="16" t="n">
        <v>22.71</v>
      </c>
      <c r="BI47" s="16" t="n">
        <v>21.62</v>
      </c>
      <c r="BJ47" s="16" t="n">
        <v>0.99</v>
      </c>
      <c r="BK47" s="16" t="n">
        <v>0.99</v>
      </c>
      <c r="BL47" s="16" t="n">
        <v>0.99</v>
      </c>
      <c r="BM47" s="16" t="n">
        <v>1</v>
      </c>
      <c r="BN47" s="16" t="n">
        <v>1</v>
      </c>
      <c r="BO47" s="16" t="n">
        <v>1</v>
      </c>
      <c r="BP47" s="9" t="inlineStr">
        <is>
          <t>32563000</t>
        </is>
      </c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16" t="n"/>
      <c r="BZ47" s="16" t="n"/>
      <c r="CA47" s="16" t="n"/>
      <c r="CB47" s="16" t="n"/>
      <c r="CC47" s="16" t="n"/>
      <c r="CD47" s="16" t="n"/>
      <c r="CE47" s="16" t="n"/>
      <c r="CF47" s="16" t="n"/>
      <c r="CG47" s="16" t="n"/>
      <c r="CH47" s="16" t="n"/>
      <c r="CI47" s="16" t="n"/>
      <c r="CJ47" s="12" t="n"/>
      <c r="CK47" s="12" t="inlineStr">
        <is>
          <t>Apple OS</t>
        </is>
      </c>
      <c r="CL47" s="12" t="inlineStr">
        <is>
          <t>台灣寬頻</t>
        </is>
      </c>
      <c r="CM47" s="18" t="inlineStr">
        <is>
          <t>188客戶來電</t>
        </is>
      </c>
      <c r="CN47" s="19" t="n">
        <v>-107</v>
      </c>
      <c r="CO47" s="19" t="n">
        <v>-99</v>
      </c>
      <c r="CP47" s="19" t="n">
        <v>-94.72</v>
      </c>
      <c r="CQ47" s="19" t="n">
        <v>-90</v>
      </c>
      <c r="CR47" s="19" t="n">
        <v>-87</v>
      </c>
      <c r="CS47" s="19" t="n">
        <v>-14</v>
      </c>
      <c r="CT47" s="19" t="n">
        <v>-13.5</v>
      </c>
      <c r="CU47" s="19" t="n">
        <v>-11.79</v>
      </c>
      <c r="CV47" s="19" t="n">
        <v>-10.5</v>
      </c>
      <c r="CW47" s="19" t="n">
        <v>-6.5</v>
      </c>
      <c r="CX47" s="16" t="n">
        <v>121.2138938</v>
      </c>
      <c r="CY47" s="16" t="n">
        <v>24.8732256</v>
      </c>
      <c r="CZ47" s="18" t="inlineStr">
        <is>
          <t>其他答案</t>
        </is>
      </c>
      <c r="DA47" s="18" t="inlineStr">
        <is>
          <t>室內訊號不好</t>
        </is>
      </c>
      <c r="DC47" s="0">
        <f>IF(CP47&lt;-10,CP47,IF(ISERROR(AVERAGE(CN47:CR47)),"",AVERAGE(CN47:CR47)))</f>
        <v/>
      </c>
      <c r="DD47" s="36">
        <f>IF(AC47&lt;&gt;"",AC47/100,"")</f>
        <v/>
      </c>
      <c r="DE47" s="36">
        <f>IF(AW47&lt;&gt;"",AW47/100,"")</f>
        <v/>
      </c>
      <c r="DF47" s="36">
        <f>IF(BQ47&lt;&gt;"",BQ47/100,"")</f>
        <v/>
      </c>
      <c r="DG47" s="0">
        <f>MAX(DD47,DE47,DF47)</f>
        <v/>
      </c>
      <c r="DH47" s="0">
        <f>IF(DG47=DD47,W47,IF(DG47=DE47,X47,IF(DG47=DF47,Y47,"")))</f>
        <v/>
      </c>
      <c r="DI47" s="0">
        <f>VLOOKUP(G47,#REF!,2,0)</f>
        <v/>
      </c>
      <c r="DJ47" s="0">
        <f>IF(DC47&gt;-10,"",IF(ISERROR(DC47),"",CONCATENATE(INT(DC47/5)*5+5,"~",INT(DC47/5)*5)))</f>
        <v/>
      </c>
      <c r="DL47" s="0">
        <f>IF(AND(OR(N47="5G",N47="I5G"),O47="5GNSA"),"5G True User",IF(OR(N47="2G",N47="3G",N47="4G",N47="I4G"),"4G",IF(AND(OR(N47="5G",N47="I5G"),O47&lt;&gt;"5GNSA"),"5G非TU","")))</f>
        <v/>
      </c>
      <c r="DM47" s="0">
        <f>COUNTIFS(AD47:AF47,"&gt;-105",AD47:AF47,"&lt;0")+COUNTIFS(AX47:AZ47,"&gt;-105",AX47:AZ47,"&lt;0")+COUNTIFS(BR47:BT47,"&gt;-105",BR47:BT47,"&lt;0")</f>
        <v/>
      </c>
      <c r="DN47" s="0">
        <f>ROUND(MAX(DD47,DE47,DF47)*100/5,0)*0.05</f>
        <v/>
      </c>
      <c r="DO47" s="0">
        <f>IF(DC47&gt;-10,"",ROUND(DC47/5,0)*5)</f>
        <v/>
      </c>
      <c r="DP47" s="0">
        <f>IF(R2="作業","障礙",IF(R47="障礙","障礙",IF(R47="抗爭","抗爭",IF(R47="40055重大障礙","40055重大障礙",IF(R47="非TWM問題的障礙","非TWM問題的障礙",IF(U47=35806,"非TWM問題的障礙",IF( OR(AND(AJ47&lt;&gt;"",AJ47&gt;0,AJ47&lt;0.7),       AND(AK47&lt;&gt;"",AK47&gt;0,AK47&lt;0.7),       AND(AL47&lt;&gt;"",AL47&gt;0,AL47&lt;0.7),       AND(AP47&lt;&gt;"",AP47&gt;0,AP47&lt;0.7),       AND(AQ47&lt;&gt;"",AQ47&gt;0,AQ47&lt;0.7),       AND(AR47&lt;&gt;"",AR47&gt;0,AR47&lt;0.7),       AND(AS47&lt;&gt;"",AS47&gt;0,AS47&lt;0.7),       AND(AT47&lt;&gt;"",AT47&gt;0,AT47&lt;0.7),       AND(AU47&lt;&gt;"",AU47&gt;0,AU47&lt;0.7)),"障礙",IF( OR(AND(BD47&lt;&gt;"",BD47&gt;0,BD47&lt;0.7),       AND(BE47&lt;&gt;"",BE47&gt;0,BE47&lt;0.7),       AND(BF47&lt;&gt;"",BF47&gt;0,BF47&lt;0.7),       AND(BJ47&lt;&gt;"",BJ47&gt;0,BJ47&lt;0.7),       AND(BK47&lt;&gt;"",BK47&gt;0,BK47&lt;0.7),       AND(BL47&lt;&gt;"",BL47&gt;0,BL47&lt;0.7),       AND(BM47&lt;&gt;"",BM47&gt;0,BM47&lt;0.7),       AND(BN47&lt;&gt;"",BN47&gt;0,BN47&lt;0.7),       AND(BO47&lt;&gt;"",BO47&gt;0,BO47&lt;0.7)),"障礙",IF( OR(AND(BX47&lt;&gt;"",BX47&gt;0,BX47&lt;0.7),       AND(BY47&lt;&gt;"",BY47&gt;0,BY47&lt;0.7),       AND(BZ47&lt;&gt;"",BZ47&gt;0,BZ47&lt;0.7),       AND(CD47&lt;&gt;"",CD47&gt;0,CD47&lt;0.7),       AND(CE47&lt;&gt;"",CE47&gt;0,CE47&lt;0.7),       AND(CF47&lt;&gt;"",CF47&gt;0,CF47&lt;0.7),       AND(CG47&lt;&gt;"",CG47&gt;0,CG47&lt;0.7),       AND(CH47&lt;&gt;"",CH47&gt;0,CH47&lt;0.7),       AND(CI47&lt;&gt;"",CI47&gt;0,CI47&lt;0.7)),"障礙",IF(OR(CJ47="住抗",CJ47="暫時移除設備"),"抗爭",IF(CJ47&lt;&gt;"","障礙",IF(DM47&gt;2,"干擾",IF(Q47=6,"CC6",IF( OR(AND(DD47&lt;&gt;"",DD47&gt;0.8),AND(DE47&lt;&gt;"",DE47&gt;0.8),AND(DF47&lt;&gt;"",DF47&gt;0.8)),"PRB&gt;80",IF(AND(DC47&gt;-106,DC47&lt;-30),"RSRP優於-106",IF(DC47&lt;=-106,"RSRP劣於-106",""))))))))))))))))</f>
        <v/>
      </c>
      <c r="DQ47" s="0">
        <f>IF(ISERROR(SEARCH("&gt;&gt;檢查",AA47)),"",MID(AA47,SEARCH("PM分析:",AA47)+5,SEARCH("&gt;&gt;檢查",AA47)-SEARCH("PM分析:",AA47)-5))</f>
        <v/>
      </c>
      <c r="DR47" s="0">
        <f>IF(T47="因客訴地點人多，導致收訊擁擠","基站擁擠",IF(T47="因應特別活動調整相關參數導致","TTC",IF(OR(T47="基站障礙問題查測中",T47="基站問題待料中",T47="基站障礙問題已修復",T47="施工作業已恢復",T47="基站抗爭暫時關閉",T47="基站抗爭持續關閉中",T47="基站抗爭已復站",T47="基地台抗爭拆站",T47="基地台群體抗爭",T47="基站隱藏性障礙問題已修復"),"基站障礙",IF(OR(R47="作業",R47="障礙",R47="抗爭"),"基站障礙",IF(OR(T47="外在不明干擾影響，查測中",T47="干擾問題已排除",T47="外在不明干擾(大規模)影響",T47="干擾(大規模)問題已排除"),"干擾",IF(R47="干擾","干擾",""))))))</f>
        <v/>
      </c>
    </row>
    <row r="48">
      <c r="A48" s="3" t="inlineStr">
        <is>
          <t>2022-12-01-0026</t>
        </is>
      </c>
      <c r="B48" s="34" t="n">
        <v>52880969</v>
      </c>
      <c r="C48" s="35" t="n">
        <v>44896.36180555556</v>
      </c>
      <c r="D48" s="3" t="inlineStr">
        <is>
          <t>08</t>
        </is>
      </c>
      <c r="E48" s="3" t="inlineStr">
        <is>
          <t>202212</t>
        </is>
      </c>
      <c r="F48" s="3" t="inlineStr">
        <is>
          <t>2022/12/01~2022/12/07</t>
        </is>
      </c>
      <c r="G48" s="6" t="n">
        <v>44896</v>
      </c>
      <c r="H48" s="3" t="inlineStr">
        <is>
          <t>北一</t>
        </is>
      </c>
      <c r="I48" s="3" t="inlineStr">
        <is>
          <t>新北市</t>
        </is>
      </c>
      <c r="J48" s="3" t="inlineStr">
        <is>
          <t>新北市三芝區</t>
        </is>
      </c>
      <c r="K48" s="3" t="inlineStr">
        <is>
          <t>CSS</t>
        </is>
      </c>
      <c r="L48" s="3" t="inlineStr">
        <is>
          <t>上網相關問題</t>
        </is>
      </c>
      <c r="M48" s="3" t="inlineStr">
        <is>
          <t>4G</t>
        </is>
      </c>
      <c r="N48" s="3" t="inlineStr">
        <is>
          <t>4G</t>
        </is>
      </c>
      <c r="O48" s="3" t="inlineStr">
        <is>
          <t>5GNSA</t>
        </is>
      </c>
      <c r="P48" s="3" t="inlineStr">
        <is>
          <t>4G上網收訊客訴</t>
        </is>
      </c>
      <c r="Q48" s="7" t="n">
        <v>5</v>
      </c>
      <c r="R48" s="3" t="n"/>
      <c r="S48" s="3" t="inlineStr">
        <is>
          <t>(U)環境因素</t>
        </is>
      </c>
      <c r="T48" s="3" t="inlineStr">
        <is>
          <t>戶外收訊正常，因週遭環境或建物影響，形成室內deepindoor收訊死角</t>
        </is>
      </c>
      <c r="U48" s="8" t="n"/>
      <c r="V48" s="3" t="n"/>
      <c r="W48" s="3" t="inlineStr">
        <is>
          <t>25252000</t>
        </is>
      </c>
      <c r="X48" s="3" t="inlineStr">
        <is>
          <t>25207000</t>
        </is>
      </c>
      <c r="Y48" s="3" t="inlineStr">
        <is>
          <t>25213000</t>
        </is>
      </c>
      <c r="Z48" s="3" t="inlineStr">
        <is>
          <t>暫無改善</t>
        </is>
      </c>
      <c r="AA48" s="8" t="inlineStr">
        <is>
          <t>PM分析:</t>
        </is>
      </c>
      <c r="AB48" s="9" t="inlineStr">
        <is>
          <t>25252000</t>
        </is>
      </c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  <c r="AP48" s="7" t="n"/>
      <c r="AQ48" s="7" t="n"/>
      <c r="AR48" s="7" t="n"/>
      <c r="AS48" s="7" t="n"/>
      <c r="AT48" s="7" t="n"/>
      <c r="AU48" s="7" t="n"/>
      <c r="AV48" s="9" t="inlineStr">
        <is>
          <t>25207000</t>
        </is>
      </c>
      <c r="AW48" s="7" t="n"/>
      <c r="AX48" s="7" t="n">
        <v>-115.05</v>
      </c>
      <c r="AY48" s="7" t="n">
        <v>-114.98</v>
      </c>
      <c r="AZ48" s="7" t="n">
        <v>-115.69</v>
      </c>
      <c r="BA48" s="7" t="n">
        <v>21.04</v>
      </c>
      <c r="BB48" s="7" t="n">
        <v>32.63</v>
      </c>
      <c r="BC48" s="7" t="n">
        <v>28.88</v>
      </c>
      <c r="BD48" s="7" t="n">
        <v>1</v>
      </c>
      <c r="BE48" s="7" t="n">
        <v>0.83</v>
      </c>
      <c r="BF48" s="7" t="n">
        <v>0.73</v>
      </c>
      <c r="BG48" s="7" t="n">
        <v>15.39</v>
      </c>
      <c r="BH48" s="7" t="n">
        <v>20.33</v>
      </c>
      <c r="BI48" s="7" t="n">
        <v>18.36</v>
      </c>
      <c r="BJ48" s="7" t="n">
        <v>1</v>
      </c>
      <c r="BK48" s="7" t="n">
        <v>1</v>
      </c>
      <c r="BL48" s="7" t="n">
        <v>1</v>
      </c>
      <c r="BM48" s="7" t="n">
        <v>1</v>
      </c>
      <c r="BN48" s="7" t="n">
        <v>1</v>
      </c>
      <c r="BO48" s="7" t="n">
        <v>1</v>
      </c>
      <c r="BP48" s="9" t="inlineStr">
        <is>
          <t>25213000</t>
        </is>
      </c>
      <c r="BQ48" s="7" t="n"/>
      <c r="BR48" s="7" t="n"/>
      <c r="BS48" s="7" t="n"/>
      <c r="BT48" s="7" t="n"/>
      <c r="BU48" s="7" t="n"/>
      <c r="BV48" s="7" t="n"/>
      <c r="BW48" s="7" t="n"/>
      <c r="BX48" s="7" t="n"/>
      <c r="BY48" s="7" t="n"/>
      <c r="BZ48" s="7" t="n"/>
      <c r="CA48" s="7" t="n"/>
      <c r="CB48" s="7" t="n"/>
      <c r="CC48" s="7" t="n"/>
      <c r="CD48" s="7" t="n"/>
      <c r="CE48" s="7" t="n"/>
      <c r="CF48" s="7" t="n"/>
      <c r="CG48" s="7" t="n"/>
      <c r="CH48" s="7" t="n"/>
      <c r="CI48" s="7" t="n"/>
      <c r="CJ48" s="3" t="n"/>
      <c r="CK48" s="3" t="inlineStr">
        <is>
          <t>Apple OS</t>
        </is>
      </c>
      <c r="CL48" s="3" t="inlineStr">
        <is>
          <t>台固媒體</t>
        </is>
      </c>
      <c r="CM48" s="10" t="inlineStr">
        <is>
          <t>188客戶來電</t>
        </is>
      </c>
      <c r="CN48" s="11" t="n">
        <v>-84</v>
      </c>
      <c r="CO48" s="11" t="n">
        <v>-84</v>
      </c>
      <c r="CP48" s="11" t="n">
        <v>-84</v>
      </c>
      <c r="CQ48" s="11" t="n">
        <v>-84</v>
      </c>
      <c r="CR48" s="11" t="n">
        <v>-84</v>
      </c>
      <c r="CS48" s="11" t="n">
        <v>-12.5</v>
      </c>
      <c r="CT48" s="11" t="n">
        <v>-12.5</v>
      </c>
      <c r="CU48" s="11" t="n">
        <v>-12.5</v>
      </c>
      <c r="CV48" s="11" t="n">
        <v>-12.5</v>
      </c>
      <c r="CW48" s="11" t="n">
        <v>-12.5</v>
      </c>
      <c r="CX48" s="7" t="n">
        <v>121.504897</v>
      </c>
      <c r="CY48" s="7" t="n">
        <v>25.2572076</v>
      </c>
      <c r="CZ48" s="10" t="inlineStr">
        <is>
          <t>基站障礙</t>
        </is>
      </c>
      <c r="DA48" s="10" t="inlineStr">
        <is>
          <t>室內訊號不好</t>
        </is>
      </c>
      <c r="DC48" s="0">
        <f>IF(CP48&lt;-10,CP48,IF(ISERROR(AVERAGE(CN48:CR48)),"",AVERAGE(CN48:CR48)))</f>
        <v/>
      </c>
      <c r="DD48" s="36">
        <f>IF(AC48&lt;&gt;"",AC48/100,"")</f>
        <v/>
      </c>
      <c r="DE48" s="36">
        <f>IF(AW48&lt;&gt;"",AW48/100,"")</f>
        <v/>
      </c>
      <c r="DF48" s="36">
        <f>IF(BQ48&lt;&gt;"",BQ48/100,"")</f>
        <v/>
      </c>
      <c r="DG48" s="0">
        <f>MAX(DD48,DE48,DF48)</f>
        <v/>
      </c>
      <c r="DH48" s="0">
        <f>IF(DG48=DD48,W48,IF(DG48=DE48,X48,IF(DG48=DF48,Y48,"")))</f>
        <v/>
      </c>
      <c r="DI48" s="0">
        <f>VLOOKUP(G48,#REF!,2,0)</f>
        <v/>
      </c>
      <c r="DJ48" s="0">
        <f>IF(DC48&gt;-10,"",IF(ISERROR(DC48),"",CONCATENATE(INT(DC48/5)*5+5,"~",INT(DC48/5)*5)))</f>
        <v/>
      </c>
      <c r="DL48" s="0">
        <f>IF(AND(OR(N48="5G",N48="I5G"),O48="5GNSA"),"5G True User",IF(OR(N48="2G",N48="3G",N48="4G",N48="I4G"),"4G",IF(AND(OR(N48="5G",N48="I5G"),O48&lt;&gt;"5GNSA"),"5G非TU","")))</f>
        <v/>
      </c>
      <c r="DM48" s="0">
        <f>COUNTIFS(AD48:AF48,"&gt;-105",AD48:AF48,"&lt;0")+COUNTIFS(AX48:AZ48,"&gt;-105",AX48:AZ48,"&lt;0")+COUNTIFS(BR48:BT48,"&gt;-105",BR48:BT48,"&lt;0")</f>
        <v/>
      </c>
      <c r="DN48" s="0">
        <f>ROUND(MAX(DD48,DE48,DF48)*100/5,0)*0.05</f>
        <v/>
      </c>
      <c r="DO48" s="0">
        <f>IF(DC48&gt;-10,"",ROUND(DC48/5,0)*5)</f>
        <v/>
      </c>
      <c r="DP48" s="0">
        <f>IF(R2="作業","障礙",IF(R48="障礙","障礙",IF(R48="抗爭","抗爭",IF(R48="40055重大障礙","40055重大障礙",IF(R48="非TWM問題的障礙","非TWM問題的障礙",IF(U48=35806,"非TWM問題的障礙",IF( OR(AND(AJ48&lt;&gt;"",AJ48&gt;0,AJ48&lt;0.7),       AND(AK48&lt;&gt;"",AK48&gt;0,AK48&lt;0.7),       AND(AL48&lt;&gt;"",AL48&gt;0,AL48&lt;0.7),       AND(AP48&lt;&gt;"",AP48&gt;0,AP48&lt;0.7),       AND(AQ48&lt;&gt;"",AQ48&gt;0,AQ48&lt;0.7),       AND(AR48&lt;&gt;"",AR48&gt;0,AR48&lt;0.7),       AND(AS48&lt;&gt;"",AS48&gt;0,AS48&lt;0.7),       AND(AT48&lt;&gt;"",AT48&gt;0,AT48&lt;0.7),       AND(AU48&lt;&gt;"",AU48&gt;0,AU48&lt;0.7)),"障礙",IF( OR(AND(BD48&lt;&gt;"",BD48&gt;0,BD48&lt;0.7),       AND(BE48&lt;&gt;"",BE48&gt;0,BE48&lt;0.7),       AND(BF48&lt;&gt;"",BF48&gt;0,BF48&lt;0.7),       AND(BJ48&lt;&gt;"",BJ48&gt;0,BJ48&lt;0.7),       AND(BK48&lt;&gt;"",BK48&gt;0,BK48&lt;0.7),       AND(BL48&lt;&gt;"",BL48&gt;0,BL48&lt;0.7),       AND(BM48&lt;&gt;"",BM48&gt;0,BM48&lt;0.7),       AND(BN48&lt;&gt;"",BN48&gt;0,BN48&lt;0.7),       AND(BO48&lt;&gt;"",BO48&gt;0,BO48&lt;0.7)),"障礙",IF( OR(AND(BX48&lt;&gt;"",BX48&gt;0,BX48&lt;0.7),       AND(BY48&lt;&gt;"",BY48&gt;0,BY48&lt;0.7),       AND(BZ48&lt;&gt;"",BZ48&gt;0,BZ48&lt;0.7),       AND(CD48&lt;&gt;"",CD48&gt;0,CD48&lt;0.7),       AND(CE48&lt;&gt;"",CE48&gt;0,CE48&lt;0.7),       AND(CF48&lt;&gt;"",CF48&gt;0,CF48&lt;0.7),       AND(CG48&lt;&gt;"",CG48&gt;0,CG48&lt;0.7),       AND(CH48&lt;&gt;"",CH48&gt;0,CH48&lt;0.7),       AND(CI48&lt;&gt;"",CI48&gt;0,CI48&lt;0.7)),"障礙",IF(OR(CJ48="住抗",CJ48="暫時移除設備"),"抗爭",IF(CJ48&lt;&gt;"","障礙",IF(DM48&gt;2,"干擾",IF(Q48=6,"CC6",IF( OR(AND(DD48&lt;&gt;"",DD48&gt;0.8),AND(DE48&lt;&gt;"",DE48&gt;0.8),AND(DF48&lt;&gt;"",DF48&gt;0.8)),"PRB&gt;80",IF(AND(DC48&gt;-106,DC48&lt;-30),"RSRP優於-106",IF(DC48&lt;=-106,"RSRP劣於-106",""))))))))))))))))</f>
        <v/>
      </c>
      <c r="DQ48" s="0">
        <f>IF(ISERROR(SEARCH("&gt;&gt;檢查",AA48)),"",MID(AA48,SEARCH("PM分析:",AA48)+5,SEARCH("&gt;&gt;檢查",AA48)-SEARCH("PM分析:",AA48)-5))</f>
        <v/>
      </c>
      <c r="DR48" s="0">
        <f>IF(T48="因客訴地點人多，導致收訊擁擠","基站擁擠",IF(T48="因應特別活動調整相關參數導致","TTC",IF(OR(T48="基站障礙問題查測中",T48="基站問題待料中",T48="基站障礙問題已修復",T48="施工作業已恢復",T48="基站抗爭暫時關閉",T48="基站抗爭持續關閉中",T48="基站抗爭已復站",T48="基地台抗爭拆站",T48="基地台群體抗爭",T48="基站隱藏性障礙問題已修復"),"基站障礙",IF(OR(R48="作業",R48="障礙",R48="抗爭"),"基站障礙",IF(OR(T48="外在不明干擾影響，查測中",T48="干擾問題已排除",T48="外在不明干擾(大規模)影響",T48="干擾(大規模)問題已排除"),"干擾",IF(R48="干擾","干擾",""))))))</f>
        <v/>
      </c>
    </row>
    <row r="49">
      <c r="A49" s="12" t="inlineStr">
        <is>
          <t>2022-12-01-0027</t>
        </is>
      </c>
      <c r="B49" s="37" t="n">
        <v>4376265</v>
      </c>
      <c r="C49" s="38" t="n">
        <v>44896.37716435185</v>
      </c>
      <c r="D49" s="12" t="inlineStr">
        <is>
          <t>09</t>
        </is>
      </c>
      <c r="E49" s="12" t="inlineStr">
        <is>
          <t>202212</t>
        </is>
      </c>
      <c r="F49" s="12" t="inlineStr">
        <is>
          <t>2022/12/01~2022/12/07</t>
        </is>
      </c>
      <c r="G49" s="15" t="n">
        <v>44896</v>
      </c>
      <c r="H49" s="12" t="inlineStr">
        <is>
          <t>南區</t>
        </is>
      </c>
      <c r="I49" s="12" t="inlineStr">
        <is>
          <t>台南市</t>
        </is>
      </c>
      <c r="J49" s="12" t="inlineStr">
        <is>
          <t>台南市歸仁區</t>
        </is>
      </c>
      <c r="K49" s="12" t="inlineStr">
        <is>
          <t>OM/TAC</t>
        </is>
      </c>
      <c r="L49" s="12" t="inlineStr">
        <is>
          <t>上網相關問題</t>
        </is>
      </c>
      <c r="M49" s="12" t="inlineStr">
        <is>
          <t>5G</t>
        </is>
      </c>
      <c r="N49" s="12" t="inlineStr">
        <is>
          <t>5G</t>
        </is>
      </c>
      <c r="O49" s="12" t="inlineStr">
        <is>
          <t>5GNSA</t>
        </is>
      </c>
      <c r="P49" s="12" t="inlineStr">
        <is>
          <t>4G上網收訊客訴</t>
        </is>
      </c>
      <c r="Q49" s="16" t="n">
        <v>7</v>
      </c>
      <c r="R49" s="12" t="n"/>
      <c r="S49" s="12" t="inlineStr">
        <is>
          <t>(U)環境因素</t>
        </is>
      </c>
      <c r="T49" s="12" t="inlineStr">
        <is>
          <t>戶外收訊正常，因週遭環境或建物影響，形成室內deepindoor收訊死角</t>
        </is>
      </c>
      <c r="U49" s="17" t="n"/>
      <c r="V49" s="12" t="n"/>
      <c r="W49" s="12" t="inlineStr">
        <is>
          <t>71179000</t>
        </is>
      </c>
      <c r="X49" s="12" t="inlineStr">
        <is>
          <t>71124000</t>
        </is>
      </c>
      <c r="Y49" s="12" t="inlineStr">
        <is>
          <t>71142000</t>
        </is>
      </c>
      <c r="Z49" s="12" t="inlineStr">
        <is>
          <t>暫無改善</t>
        </is>
      </c>
      <c r="AA49" s="17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49" s="9" t="inlineStr">
        <is>
          <t>71179000</t>
        </is>
      </c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9" t="inlineStr">
        <is>
          <t>71124000</t>
        </is>
      </c>
      <c r="AW49" s="16" t="n">
        <v>16.39</v>
      </c>
      <c r="AX49" s="16" t="n">
        <v>-111.72</v>
      </c>
      <c r="AY49" s="16" t="n">
        <v>-111.93</v>
      </c>
      <c r="AZ49" s="16" t="n">
        <v>-111.41</v>
      </c>
      <c r="BA49" s="16" t="n">
        <v>8.68</v>
      </c>
      <c r="BB49" s="16" t="n">
        <v>7.72</v>
      </c>
      <c r="BC49" s="16" t="n">
        <v>10.37</v>
      </c>
      <c r="BD49" s="16" t="n">
        <v>1</v>
      </c>
      <c r="BE49" s="16" t="n">
        <v>1</v>
      </c>
      <c r="BF49" s="16" t="n">
        <v>0.74</v>
      </c>
      <c r="BG49" s="16" t="n">
        <v>10.79</v>
      </c>
      <c r="BH49" s="16" t="n">
        <v>8.69</v>
      </c>
      <c r="BI49" s="16" t="n">
        <v>8.57</v>
      </c>
      <c r="BJ49" s="16" t="n">
        <v>1</v>
      </c>
      <c r="BK49" s="16" t="n">
        <v>1</v>
      </c>
      <c r="BL49" s="16" t="n">
        <v>1</v>
      </c>
      <c r="BM49" s="16" t="n">
        <v>0.99</v>
      </c>
      <c r="BN49" s="16" t="n">
        <v>0.99</v>
      </c>
      <c r="BO49" s="16" t="n">
        <v>1</v>
      </c>
      <c r="BP49" s="9" t="inlineStr">
        <is>
          <t>71142000</t>
        </is>
      </c>
      <c r="BQ49" s="16" t="n">
        <v>60.6</v>
      </c>
      <c r="BR49" s="16" t="n">
        <v>-114.13</v>
      </c>
      <c r="BS49" s="16" t="n">
        <v>-114.91</v>
      </c>
      <c r="BT49" s="16" t="n">
        <v>-114.14</v>
      </c>
      <c r="BU49" s="16" t="n">
        <v>21.24</v>
      </c>
      <c r="BV49" s="16" t="n">
        <v>19.68</v>
      </c>
      <c r="BW49" s="16" t="n">
        <v>23.43</v>
      </c>
      <c r="BX49" s="16" t="n">
        <v>1</v>
      </c>
      <c r="BY49" s="16" t="n">
        <v>1</v>
      </c>
      <c r="BZ49" s="16" t="n">
        <v>0.75</v>
      </c>
      <c r="CA49" s="16" t="n">
        <v>12.75</v>
      </c>
      <c r="CB49" s="16" t="n">
        <v>11.89</v>
      </c>
      <c r="CC49" s="16" t="n">
        <v>14.64</v>
      </c>
      <c r="CD49" s="16" t="n">
        <v>1</v>
      </c>
      <c r="CE49" s="16" t="n">
        <v>1</v>
      </c>
      <c r="CF49" s="16" t="n">
        <v>1</v>
      </c>
      <c r="CG49" s="16" t="n">
        <v>0.99</v>
      </c>
      <c r="CH49" s="16" t="n">
        <v>0.99</v>
      </c>
      <c r="CI49" s="16" t="n">
        <v>0.99</v>
      </c>
      <c r="CJ49" s="12" t="n"/>
      <c r="CK49" s="12" t="inlineStr">
        <is>
          <t>Apple OS</t>
        </is>
      </c>
      <c r="CL49" s="12" t="n"/>
      <c r="CM49" s="18" t="inlineStr">
        <is>
          <t>188客戶來電</t>
        </is>
      </c>
      <c r="CN49" s="19" t="n">
        <v>-102</v>
      </c>
      <c r="CO49" s="19" t="n">
        <v>-102</v>
      </c>
      <c r="CP49" s="19" t="n">
        <v>-102</v>
      </c>
      <c r="CQ49" s="19" t="n">
        <v>-102</v>
      </c>
      <c r="CR49" s="19" t="n">
        <v>-102</v>
      </c>
      <c r="CS49" s="19" t="n">
        <v>-12.5</v>
      </c>
      <c r="CT49" s="19" t="n">
        <v>-12.5</v>
      </c>
      <c r="CU49" s="19" t="n">
        <v>-12.5</v>
      </c>
      <c r="CV49" s="19" t="n">
        <v>-12.5</v>
      </c>
      <c r="CW49" s="19" t="n">
        <v>-12.5</v>
      </c>
      <c r="CX49" s="16" t="n">
        <v>120.2788194</v>
      </c>
      <c r="CY49" s="16" t="n">
        <v>22.9210768</v>
      </c>
      <c r="CZ49" s="18" t="inlineStr">
        <is>
          <t>其他答案</t>
        </is>
      </c>
      <c r="DA49" s="18" t="inlineStr">
        <is>
          <t>室內訊號不好</t>
        </is>
      </c>
      <c r="DC49" s="0">
        <f>IF(CP49&lt;-10,CP49,IF(ISERROR(AVERAGE(CN49:CR49)),"",AVERAGE(CN49:CR49)))</f>
        <v/>
      </c>
      <c r="DD49" s="36">
        <f>IF(AC49&lt;&gt;"",AC49/100,"")</f>
        <v/>
      </c>
      <c r="DE49" s="36">
        <f>IF(AW49&lt;&gt;"",AW49/100,"")</f>
        <v/>
      </c>
      <c r="DF49" s="36">
        <f>IF(BQ49&lt;&gt;"",BQ49/100,"")</f>
        <v/>
      </c>
      <c r="DG49" s="0">
        <f>MAX(DD49,DE49,DF49)</f>
        <v/>
      </c>
      <c r="DH49" s="0">
        <f>IF(DG49=DD49,W49,IF(DG49=DE49,X49,IF(DG49=DF49,Y49,"")))</f>
        <v/>
      </c>
      <c r="DI49" s="0">
        <f>VLOOKUP(G49,#REF!,2,0)</f>
        <v/>
      </c>
      <c r="DJ49" s="0">
        <f>IF(DC49&gt;-10,"",IF(ISERROR(DC49),"",CONCATENATE(INT(DC49/5)*5+5,"~",INT(DC49/5)*5)))</f>
        <v/>
      </c>
      <c r="DL49" s="0">
        <f>IF(AND(OR(N49="5G",N49="I5G"),O49="5GNSA"),"5G True User",IF(OR(N49="2G",N49="3G",N49="4G",N49="I4G"),"4G",IF(AND(OR(N49="5G",N49="I5G"),O49&lt;&gt;"5GNSA"),"5G非TU","")))</f>
        <v/>
      </c>
      <c r="DM49" s="0">
        <f>COUNTIFS(AD49:AF49,"&gt;-105",AD49:AF49,"&lt;0")+COUNTIFS(AX49:AZ49,"&gt;-105",AX49:AZ49,"&lt;0")+COUNTIFS(BR49:BT49,"&gt;-105",BR49:BT49,"&lt;0")</f>
        <v/>
      </c>
      <c r="DN49" s="0">
        <f>ROUND(MAX(DD49,DE49,DF49)*100/5,0)*0.05</f>
        <v/>
      </c>
      <c r="DO49" s="0">
        <f>IF(DC49&gt;-10,"",ROUND(DC49/5,0)*5)</f>
        <v/>
      </c>
      <c r="DP49" s="0">
        <f>IF(R2="作業","障礙",IF(R49="障礙","障礙",IF(R49="抗爭","抗爭",IF(R49="40055重大障礙","40055重大障礙",IF(R49="非TWM問題的障礙","非TWM問題的障礙",IF(U49=35806,"非TWM問題的障礙",IF( OR(AND(AJ49&lt;&gt;"",AJ49&gt;0,AJ49&lt;0.7),       AND(AK49&lt;&gt;"",AK49&gt;0,AK49&lt;0.7),       AND(AL49&lt;&gt;"",AL49&gt;0,AL49&lt;0.7),       AND(AP49&lt;&gt;"",AP49&gt;0,AP49&lt;0.7),       AND(AQ49&lt;&gt;"",AQ49&gt;0,AQ49&lt;0.7),       AND(AR49&lt;&gt;"",AR49&gt;0,AR49&lt;0.7),       AND(AS49&lt;&gt;"",AS49&gt;0,AS49&lt;0.7),       AND(AT49&lt;&gt;"",AT49&gt;0,AT49&lt;0.7),       AND(AU49&lt;&gt;"",AU49&gt;0,AU49&lt;0.7)),"障礙",IF( OR(AND(BD49&lt;&gt;"",BD49&gt;0,BD49&lt;0.7),       AND(BE49&lt;&gt;"",BE49&gt;0,BE49&lt;0.7),       AND(BF49&lt;&gt;"",BF49&gt;0,BF49&lt;0.7),       AND(BJ49&lt;&gt;"",BJ49&gt;0,BJ49&lt;0.7),       AND(BK49&lt;&gt;"",BK49&gt;0,BK49&lt;0.7),       AND(BL49&lt;&gt;"",BL49&gt;0,BL49&lt;0.7),       AND(BM49&lt;&gt;"",BM49&gt;0,BM49&lt;0.7),       AND(BN49&lt;&gt;"",BN49&gt;0,BN49&lt;0.7),       AND(BO49&lt;&gt;"",BO49&gt;0,BO49&lt;0.7)),"障礙",IF( OR(AND(BX49&lt;&gt;"",BX49&gt;0,BX49&lt;0.7),       AND(BY49&lt;&gt;"",BY49&gt;0,BY49&lt;0.7),       AND(BZ49&lt;&gt;"",BZ49&gt;0,BZ49&lt;0.7),       AND(CD49&lt;&gt;"",CD49&gt;0,CD49&lt;0.7),       AND(CE49&lt;&gt;"",CE49&gt;0,CE49&lt;0.7),       AND(CF49&lt;&gt;"",CF49&gt;0,CF49&lt;0.7),       AND(CG49&lt;&gt;"",CG49&gt;0,CG49&lt;0.7),       AND(CH49&lt;&gt;"",CH49&gt;0,CH49&lt;0.7),       AND(CI49&lt;&gt;"",CI49&gt;0,CI49&lt;0.7)),"障礙",IF(OR(CJ49="住抗",CJ49="暫時移除設備"),"抗爭",IF(CJ49&lt;&gt;"","障礙",IF(DM49&gt;2,"干擾",IF(Q49=6,"CC6",IF( OR(AND(DD49&lt;&gt;"",DD49&gt;0.8),AND(DE49&lt;&gt;"",DE49&gt;0.8),AND(DF49&lt;&gt;"",DF49&gt;0.8)),"PRB&gt;80",IF(AND(DC49&gt;-106,DC49&lt;-30),"RSRP優於-106",IF(DC49&lt;=-106,"RSRP劣於-106",""))))))))))))))))</f>
        <v/>
      </c>
      <c r="DQ49" s="0">
        <f>IF(ISERROR(SEARCH("&gt;&gt;檢查",AA49)),"",MID(AA49,SEARCH("PM分析:",AA49)+5,SEARCH("&gt;&gt;檢查",AA49)-SEARCH("PM分析:",AA49)-5))</f>
        <v/>
      </c>
      <c r="DR49" s="0">
        <f>IF(T49="因客訴地點人多，導致收訊擁擠","基站擁擠",IF(T49="因應特別活動調整相關參數導致","TTC",IF(OR(T49="基站障礙問題查測中",T49="基站問題待料中",T49="基站障礙問題已修復",T49="施工作業已恢復",T49="基站抗爭暫時關閉",T49="基站抗爭持續關閉中",T49="基站抗爭已復站",T49="基地台抗爭拆站",T49="基地台群體抗爭",T49="基站隱藏性障礙問題已修復"),"基站障礙",IF(OR(R49="作業",R49="障礙",R49="抗爭"),"基站障礙",IF(OR(T49="外在不明干擾影響，查測中",T49="干擾問題已排除",T49="外在不明干擾(大規模)影響",T49="干擾(大規模)問題已排除"),"干擾",IF(R49="干擾","干擾",""))))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D3"/>
  <sheetViews>
    <sheetView workbookViewId="0">
      <selection activeCell="A1" sqref="A1"/>
    </sheetView>
  </sheetViews>
  <sheetFormatPr baseColWidth="8" defaultRowHeight="13.2"/>
  <cols>
    <col width="56.109375" customWidth="1" style="31" min="1" max="1"/>
    <col width="50.5546875" customWidth="1" style="31" min="2" max="2"/>
    <col width="10.6640625" customWidth="1" style="31" min="3" max="4"/>
    <col width="4.6640625" customWidth="1" style="31" min="5" max="5"/>
  </cols>
  <sheetData>
    <row r="1" ht="10.65" customFormat="1" customHeight="1" s="20"/>
    <row r="2" ht="74.7" customFormat="1" customHeight="1" s="20">
      <c r="B2" s="21" t="inlineStr">
        <is>
          <t>'已作將SIM4G，認 網訊編號=32265的，就是5G。免費昇5G的4G用戶，誤認為5G，認 網訊編號=32295的，就是4G
=If( [網訊編號]=32265;"5G";
If( [網訊編號]=32295;"4G";
If( [客戶類別]="SIM4G";"4G";
[客戶類別] )))</t>
        </is>
      </c>
      <c r="C2" s="21" t="inlineStr">
        <is>
          <t>無效件=否
濾除Z、za</t>
        </is>
      </c>
      <c r="D2" s="22" t="n"/>
    </row>
    <row r="3" ht="11.1" customFormat="1" customHeight="1" s="20">
      <c r="B3" s="23" t="n"/>
      <c r="C3" s="23" t="n"/>
      <c r="D3" s="23" t="n"/>
    </row>
    <row r="4" ht="28.65" customFormat="1" customHeight="1" s="20"/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3.2"/>
  <cols>
    <col width="10.6640625" customWidth="1" style="31" min="1" max="8"/>
    <col width="10.33203125" customWidth="1" style="31" min="9" max="9"/>
    <col width="10.6640625" customWidth="1" style="31" min="10" max="12"/>
    <col width="39.88671875" customWidth="1" style="31" min="13" max="13"/>
    <col width="10.6640625" customWidth="1" style="31" min="14" max="18"/>
    <col width="4.6640625" customWidth="1" style="31" min="19" max="19"/>
  </cols>
  <sheetData>
    <row r="1" ht="25.5" customFormat="1" customHeight="1" s="20">
      <c r="A1" s="24" t="inlineStr">
        <is>
          <t>改善性</t>
        </is>
      </c>
      <c r="B1" s="25" t="inlineStr">
        <is>
          <t>OM回覆類型一</t>
        </is>
      </c>
      <c r="C1" s="25" t="inlineStr">
        <is>
          <t>OM回覆類型二</t>
        </is>
      </c>
      <c r="D1" s="25" t="inlineStr">
        <is>
          <t>客服結案選項一</t>
        </is>
      </c>
      <c r="E1" s="25" t="inlineStr">
        <is>
          <t>客服結案選項二</t>
        </is>
      </c>
      <c r="F1" s="25" t="inlineStr">
        <is>
          <t>網訊訊息分類</t>
        </is>
      </c>
      <c r="G1" s="25" t="inlineStr">
        <is>
          <t>處理單位分類</t>
        </is>
      </c>
      <c r="H1" s="25" t="inlineStr">
        <is>
          <t>客訴件數</t>
        </is>
      </c>
      <c r="J1" s="24" t="inlineStr">
        <is>
          <t>年報選項</t>
        </is>
      </c>
      <c r="K1" s="25" t="inlineStr">
        <is>
          <t>客訴進件原因</t>
        </is>
      </c>
      <c r="L1" s="25" t="inlineStr">
        <is>
          <t>OM回覆類型一</t>
        </is>
      </c>
      <c r="M1" s="25" t="inlineStr">
        <is>
          <t>OM回覆類型二</t>
        </is>
      </c>
      <c r="N1" s="25" t="inlineStr">
        <is>
          <t>客服結案選項一</t>
        </is>
      </c>
      <c r="O1" s="25" t="inlineStr">
        <is>
          <t>客服結案選項二</t>
        </is>
      </c>
      <c r="P1" s="25" t="inlineStr">
        <is>
          <t>網訊訊息分類</t>
        </is>
      </c>
      <c r="Q1" s="25" t="inlineStr">
        <is>
          <t>處理單位分類</t>
        </is>
      </c>
      <c r="R1" s="25" t="inlineStr">
        <is>
          <t>客訴件數</t>
        </is>
      </c>
    </row>
    <row r="2" ht="21.45" customFormat="1" customHeight="1" s="20">
      <c r="A2" s="26" t="n"/>
      <c r="B2" s="27" t="inlineStr">
        <is>
          <t>系統工程師查測中</t>
        </is>
      </c>
      <c r="C2" s="27" t="inlineStr">
        <is>
          <t>系統工程師查測中</t>
        </is>
      </c>
      <c r="D2" s="27" t="n"/>
      <c r="E2" s="27" t="n"/>
      <c r="F2" s="27" t="n"/>
      <c r="G2" s="27" t="inlineStr">
        <is>
          <t>OM/TAC處理</t>
        </is>
      </c>
      <c r="H2" s="28" t="n">
        <v>1</v>
      </c>
      <c r="J2" s="26" t="n"/>
      <c r="K2" s="27" t="n"/>
      <c r="L2" s="27" t="inlineStr">
        <is>
          <t>系統工程師查測中</t>
        </is>
      </c>
      <c r="M2" s="27" t="inlineStr">
        <is>
          <t>系統工程師查測中</t>
        </is>
      </c>
      <c r="N2" s="27" t="n"/>
      <c r="O2" s="27" t="n"/>
      <c r="P2" s="27" t="n"/>
      <c r="Q2" s="27" t="inlineStr">
        <is>
          <t>OM/TAC處理</t>
        </is>
      </c>
      <c r="R2" s="28" t="n">
        <v>1</v>
      </c>
    </row>
    <row r="3" ht="21.45" customFormat="1" customHeight="1" s="20">
      <c r="A3" s="26" t="n"/>
      <c r="B3" s="29" t="n"/>
      <c r="C3" s="29" t="n"/>
      <c r="D3" s="29" t="inlineStr">
        <is>
          <t>5G相關問題</t>
        </is>
      </c>
      <c r="E3" s="29" t="inlineStr">
        <is>
          <t>沒有5G涵蓋說明</t>
        </is>
      </c>
      <c r="F3" s="29" t="n"/>
      <c r="G3" s="29" t="inlineStr">
        <is>
          <t>客服</t>
        </is>
      </c>
      <c r="H3" s="30" t="n">
        <v>12</v>
      </c>
      <c r="J3" s="26" t="n"/>
      <c r="K3" s="29" t="n"/>
      <c r="L3" s="29" t="n"/>
      <c r="M3" s="29" t="n"/>
      <c r="N3" s="29" t="n"/>
      <c r="O3" s="29" t="n"/>
      <c r="P3" s="29" t="n"/>
      <c r="Q3" s="29" t="inlineStr">
        <is>
          <t>OM/TAC處理</t>
        </is>
      </c>
      <c r="R3" s="30" t="n">
        <v>38</v>
      </c>
    </row>
    <row r="4" ht="21.45" customFormat="1" customHeight="1" s="20">
      <c r="A4" s="26" t="n"/>
      <c r="B4" s="27" t="n"/>
      <c r="C4" s="27" t="n"/>
      <c r="D4" s="27" t="inlineStr">
        <is>
          <t>特殊問題</t>
        </is>
      </c>
      <c r="E4" s="27" t="inlineStr">
        <is>
          <t>用戶反應語音問題，請用戶使用VoTEL</t>
        </is>
      </c>
      <c r="F4" s="27" t="n"/>
      <c r="G4" s="27" t="inlineStr">
        <is>
          <t>客服</t>
        </is>
      </c>
      <c r="H4" s="28" t="n">
        <v>22</v>
      </c>
      <c r="J4" s="26" t="n"/>
      <c r="K4" s="27" t="n"/>
      <c r="L4" s="27" t="n"/>
      <c r="M4" s="27" t="n"/>
      <c r="N4" s="27" t="n"/>
      <c r="O4" s="27" t="n"/>
      <c r="P4" s="27" t="n"/>
      <c r="Q4" s="27" t="inlineStr">
        <is>
          <t>新增案件-待處理</t>
        </is>
      </c>
      <c r="R4" s="28" t="n">
        <v>596</v>
      </c>
    </row>
    <row r="5" ht="21.45" customFormat="1" customHeight="1" s="20">
      <c r="A5" s="26" t="n"/>
      <c r="B5" s="29" t="n"/>
      <c r="C5" s="29" t="n"/>
      <c r="D5" s="29" t="n"/>
      <c r="E5" s="29" t="n"/>
      <c r="F5" s="29" t="n"/>
      <c r="G5" s="29" t="inlineStr">
        <is>
          <t>客服</t>
        </is>
      </c>
      <c r="H5" s="30" t="n">
        <v>93</v>
      </c>
    </row>
    <row r="6" ht="28.65" customFormat="1" customHeight="1" s="2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SERVER</dc:creator>
  <dcterms:created xsi:type="dcterms:W3CDTF">2022-12-18T23:13:17Z</dcterms:created>
  <dcterms:modified xsi:type="dcterms:W3CDTF">2023-02-27T15:41:07Z</dcterms:modified>
  <cp:lastModifiedBy>吳偉銘</cp:lastModifiedBy>
</cp:coreProperties>
</file>