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d8aaea9836861dd/桌面/資料/"/>
    </mc:Choice>
  </mc:AlternateContent>
  <xr:revisionPtr revIDLastSave="0" documentId="8_{DD25515C-ED90-4F5D-ABE1-60134C005C55}" xr6:coauthVersionLast="47" xr6:coauthVersionMax="47" xr10:uidLastSave="{00000000-0000-0000-0000-000000000000}"/>
  <bookViews>
    <workbookView xWindow="-108" yWindow="-108" windowWidth="23256" windowHeight="12456" tabRatio="688" xr2:uid="{00000000-000D-0000-FFFF-FFFF00000000}"/>
  </bookViews>
  <sheets>
    <sheet name="清單" sheetId="1" r:id="rId1"/>
  </sheets>
  <definedNames>
    <definedName name="_xlnm._FilterDatabase" localSheetId="0" hidden="1">清單!$A$1:$DR$1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2" i="1" l="1"/>
  <c r="DJ2" i="1" s="1"/>
  <c r="DD2" i="1"/>
  <c r="DE2" i="1"/>
  <c r="DF2" i="1"/>
  <c r="DI2" i="1"/>
  <c r="DK2" i="1"/>
  <c r="DL2" i="1"/>
  <c r="DM2" i="1"/>
  <c r="DQ2" i="1"/>
  <c r="DR2" i="1"/>
  <c r="DC3" i="1"/>
  <c r="DO3" i="1" s="1"/>
  <c r="DD3" i="1"/>
  <c r="DE3" i="1"/>
  <c r="DF3" i="1"/>
  <c r="DI3" i="1"/>
  <c r="DK3" i="1"/>
  <c r="DL3" i="1"/>
  <c r="DM3" i="1"/>
  <c r="DQ3" i="1"/>
  <c r="DR3" i="1"/>
  <c r="DC4" i="1"/>
  <c r="DO4" i="1" s="1"/>
  <c r="DD4" i="1"/>
  <c r="DE4" i="1"/>
  <c r="DF4" i="1"/>
  <c r="DI4" i="1"/>
  <c r="DK4" i="1"/>
  <c r="DL4" i="1"/>
  <c r="DM4" i="1"/>
  <c r="DQ4" i="1"/>
  <c r="DR4" i="1"/>
  <c r="DC5" i="1"/>
  <c r="DJ5" i="1" s="1"/>
  <c r="DD5" i="1"/>
  <c r="DE5" i="1"/>
  <c r="DF5" i="1"/>
  <c r="DI5" i="1"/>
  <c r="DK5" i="1"/>
  <c r="DL5" i="1"/>
  <c r="DM5" i="1"/>
  <c r="DQ5" i="1"/>
  <c r="DR5" i="1"/>
  <c r="DC6" i="1"/>
  <c r="DJ6" i="1" s="1"/>
  <c r="DD6" i="1"/>
  <c r="DE6" i="1"/>
  <c r="DF6" i="1"/>
  <c r="DI6" i="1"/>
  <c r="DK6" i="1"/>
  <c r="DL6" i="1"/>
  <c r="DM6" i="1"/>
  <c r="DO6" i="1"/>
  <c r="DQ6" i="1"/>
  <c r="DR6" i="1"/>
  <c r="DC7" i="1"/>
  <c r="DJ7" i="1" s="1"/>
  <c r="DD7" i="1"/>
  <c r="DE7" i="1"/>
  <c r="DF7" i="1"/>
  <c r="DI7" i="1"/>
  <c r="DK7" i="1"/>
  <c r="DL7" i="1"/>
  <c r="DM7" i="1"/>
  <c r="DP7" i="1" s="1"/>
  <c r="DQ7" i="1"/>
  <c r="DR7" i="1"/>
  <c r="DC8" i="1"/>
  <c r="DO8" i="1" s="1"/>
  <c r="DD8" i="1"/>
  <c r="DE8" i="1"/>
  <c r="DF8" i="1"/>
  <c r="DI8" i="1"/>
  <c r="DK8" i="1"/>
  <c r="DL8" i="1"/>
  <c r="DM8" i="1"/>
  <c r="DQ8" i="1"/>
  <c r="DR8" i="1"/>
  <c r="DC9" i="1"/>
  <c r="DJ9" i="1" s="1"/>
  <c r="DD9" i="1"/>
  <c r="DE9" i="1"/>
  <c r="DF9" i="1"/>
  <c r="DI9" i="1"/>
  <c r="DK9" i="1"/>
  <c r="DL9" i="1"/>
  <c r="DM9" i="1"/>
  <c r="DQ9" i="1"/>
  <c r="DR9" i="1"/>
  <c r="DC10" i="1"/>
  <c r="DO10" i="1" s="1"/>
  <c r="DD10" i="1"/>
  <c r="DE10" i="1"/>
  <c r="DF10" i="1"/>
  <c r="DI10" i="1"/>
  <c r="DK10" i="1"/>
  <c r="DL10" i="1"/>
  <c r="DM10" i="1"/>
  <c r="DQ10" i="1"/>
  <c r="DR10" i="1"/>
  <c r="DC11" i="1"/>
  <c r="DJ11" i="1" s="1"/>
  <c r="DD11" i="1"/>
  <c r="DE11" i="1"/>
  <c r="DF11" i="1"/>
  <c r="DI11" i="1"/>
  <c r="DK11" i="1"/>
  <c r="DL11" i="1"/>
  <c r="DM11" i="1"/>
  <c r="DO11" i="1"/>
  <c r="DQ11" i="1"/>
  <c r="DR11" i="1"/>
  <c r="DC12" i="1"/>
  <c r="DO12" i="1" s="1"/>
  <c r="DD12" i="1"/>
  <c r="DE12" i="1"/>
  <c r="DF12" i="1"/>
  <c r="DI12" i="1"/>
  <c r="DK12" i="1"/>
  <c r="DL12" i="1"/>
  <c r="DM12" i="1"/>
  <c r="DP12" i="1"/>
  <c r="DQ12" i="1"/>
  <c r="DR12" i="1"/>
  <c r="DC13" i="1"/>
  <c r="DO13" i="1" s="1"/>
  <c r="DD13" i="1"/>
  <c r="DE13" i="1"/>
  <c r="DF13" i="1"/>
  <c r="DI13" i="1"/>
  <c r="DK13" i="1"/>
  <c r="DL13" i="1"/>
  <c r="DM13" i="1"/>
  <c r="DQ13" i="1"/>
  <c r="DR13" i="1"/>
  <c r="DC14" i="1"/>
  <c r="DO14" i="1" s="1"/>
  <c r="DD14" i="1"/>
  <c r="DE14" i="1"/>
  <c r="DF14" i="1"/>
  <c r="DI14" i="1"/>
  <c r="DK14" i="1"/>
  <c r="DL14" i="1"/>
  <c r="DM14" i="1"/>
  <c r="DQ14" i="1"/>
  <c r="DR14" i="1"/>
  <c r="DC15" i="1"/>
  <c r="DJ15" i="1" s="1"/>
  <c r="DD15" i="1"/>
  <c r="DE15" i="1"/>
  <c r="DF15" i="1"/>
  <c r="DI15" i="1"/>
  <c r="DK15" i="1"/>
  <c r="DL15" i="1"/>
  <c r="DM15" i="1"/>
  <c r="DQ15" i="1"/>
  <c r="DR15" i="1"/>
  <c r="DJ12" i="1" l="1"/>
  <c r="DN12" i="1"/>
  <c r="DJ4" i="1"/>
  <c r="DP3" i="1"/>
  <c r="DP2" i="1"/>
  <c r="DJ10" i="1"/>
  <c r="DP9" i="1"/>
  <c r="DN7" i="1"/>
  <c r="DN10" i="1"/>
  <c r="DO15" i="1"/>
  <c r="DJ14" i="1"/>
  <c r="DP13" i="1"/>
  <c r="DO9" i="1"/>
  <c r="DJ8" i="1"/>
  <c r="DO7" i="1"/>
  <c r="DN4" i="1"/>
  <c r="DN14" i="1"/>
  <c r="DN6" i="1"/>
  <c r="DP4" i="1"/>
  <c r="DP10" i="1"/>
  <c r="DP8" i="1"/>
  <c r="DN2" i="1"/>
  <c r="DN9" i="1"/>
  <c r="DN15" i="1"/>
  <c r="DP14" i="1"/>
  <c r="DO2" i="1"/>
  <c r="DJ3" i="1"/>
  <c r="DO5" i="1"/>
  <c r="DG5" i="1"/>
  <c r="DH5" i="1" s="1"/>
  <c r="DN8" i="1"/>
  <c r="DP5" i="1"/>
  <c r="DP6" i="1"/>
  <c r="DJ13" i="1"/>
  <c r="DN11" i="1"/>
  <c r="DP15" i="1"/>
  <c r="DG13" i="1"/>
  <c r="DH13" i="1" s="1"/>
  <c r="DN3" i="1"/>
  <c r="DP11" i="1"/>
  <c r="DG15" i="1"/>
  <c r="DH15" i="1" s="1"/>
  <c r="DN13" i="1"/>
  <c r="DG12" i="1"/>
  <c r="DH12" i="1" s="1"/>
  <c r="DN5" i="1"/>
  <c r="DG4" i="1"/>
  <c r="DH4" i="1" s="1"/>
  <c r="DG8" i="1"/>
  <c r="DH8" i="1" s="1"/>
  <c r="DG9" i="1"/>
  <c r="DH9" i="1" s="1"/>
  <c r="DG14" i="1"/>
  <c r="DH14" i="1" s="1"/>
  <c r="DG6" i="1"/>
  <c r="DH6" i="1" s="1"/>
  <c r="DG10" i="1"/>
  <c r="DH10" i="1" s="1"/>
  <c r="DG2" i="1"/>
  <c r="DH2" i="1" s="1"/>
  <c r="DG7" i="1"/>
  <c r="DH7" i="1" s="1"/>
  <c r="DG11" i="1"/>
  <c r="DH11" i="1" s="1"/>
  <c r="DG3" i="1"/>
  <c r="DH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Fermat</author>
  </authors>
  <commentList>
    <comment ref="DP1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 xml:space="preserve">有障礙/抗爭的先歸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<sst xmlns="http://schemas.openxmlformats.org/spreadsheetml/2006/main" count="506" uniqueCount="253">
  <si>
    <t>客訴編號</t>
  </si>
  <si>
    <t>CSR填單時間</t>
  </si>
  <si>
    <t>客戶填單反應項目第三層</t>
  </si>
  <si>
    <t>NMD層級一說明</t>
  </si>
  <si>
    <t>CC值</t>
  </si>
  <si>
    <t>OM回覆類型一</t>
  </si>
  <si>
    <t>OM回覆類型二</t>
  </si>
  <si>
    <t>客訴預判說明</t>
  </si>
  <si>
    <t>KPI基站1</t>
  </si>
  <si>
    <t>iPM干擾SiteId1前1小時數值</t>
  </si>
  <si>
    <t>iPM干擾SiteId1前2小時數值</t>
  </si>
  <si>
    <t>iPM干擾SiteId1前3小時數值</t>
  </si>
  <si>
    <t>KPI基站1前1小時APRBU參數值</t>
  </si>
  <si>
    <t>KPI基站1前2小時APRBU參數值</t>
  </si>
  <si>
    <t>KPI基站1前3小時APRBU參數值</t>
  </si>
  <si>
    <t>KPI基站1前2小時CAR參數值</t>
  </si>
  <si>
    <t>KPI基站1前3小時CAR參數值</t>
  </si>
  <si>
    <t>KPI基站1前1小時RRCCUA參數值</t>
  </si>
  <si>
    <t>KPI基站1前2小時RRCCUA參數值</t>
  </si>
  <si>
    <t>KPI基站1前3小時RRCCUA參數值</t>
  </si>
  <si>
    <t>KPI基站1前1小時RRC CSSR參數值</t>
  </si>
  <si>
    <t>KPI基站1前2小時RRC CSSR參數值</t>
  </si>
  <si>
    <t>KPI基站1前3小時RRC CSSR參數值</t>
  </si>
  <si>
    <t>KPI基站1前1小時DRBSSR參數值</t>
  </si>
  <si>
    <t>KPI基站1前2小時DRBSSR參數值</t>
  </si>
  <si>
    <t>KPI基站1前3小時DRBSSR參數值</t>
  </si>
  <si>
    <t>KPI基站2</t>
  </si>
  <si>
    <t>iPM干擾SiteId2前2小時數值</t>
  </si>
  <si>
    <t>iPM干擾SiteId2前3小時數值</t>
  </si>
  <si>
    <t>KPI基站2前1小時APRBU參數值</t>
  </si>
  <si>
    <t>KPI基站2前2小時APRBU參數值</t>
  </si>
  <si>
    <t>KPI基站2前3小時APRBU參數值</t>
  </si>
  <si>
    <t>KPI基站2前1小時CAR參數值</t>
  </si>
  <si>
    <t>KPI基站2前2小時CAR參數值</t>
  </si>
  <si>
    <t>KPI基站2前3小時CAR參數值</t>
  </si>
  <si>
    <t>KPI基站2前1小時RRCCUA參數值</t>
  </si>
  <si>
    <t>KPI基站2前2小時RRCCUA參數值</t>
  </si>
  <si>
    <t>KPI基站2前3小時RRCCUA參數值</t>
  </si>
  <si>
    <t>KPI基站2前1小時RRC CSSR參數值</t>
  </si>
  <si>
    <t>KPI基站2前2小時RRC CSSR參數值</t>
  </si>
  <si>
    <t>KPI基站2前3小時RRC CSSR參數值</t>
  </si>
  <si>
    <t>KPI基站2前1小時DRBSSR參數值</t>
  </si>
  <si>
    <t>KPI基站2前2小時DRBSSR參數值</t>
  </si>
  <si>
    <t>KPI基站2前3小時DRBSSR參數值</t>
  </si>
  <si>
    <t>KPI基站3</t>
  </si>
  <si>
    <t>iPM干擾SiteId3前1小時數值</t>
  </si>
  <si>
    <t>iPM干擾SiteId3前2小時數值</t>
  </si>
  <si>
    <t>iPM干擾SiteId3前3小時數值</t>
  </si>
  <si>
    <t>KPI基站3前1小時APRBU參數值</t>
  </si>
  <si>
    <t>KPI基站3前2小時APRBU參數值</t>
  </si>
  <si>
    <t>KPI基站3前3小時APRBU參數值</t>
  </si>
  <si>
    <t>KPI基站3前1小時CAR參數值</t>
  </si>
  <si>
    <t>KPI基站3前2小時CAR參數值</t>
  </si>
  <si>
    <t>KPI基站3前3小時CAR參數值</t>
  </si>
  <si>
    <t>KPI基站3前1小時RRCCUA參數值</t>
  </si>
  <si>
    <t>KPI基站3前2小時RRCCUA參數值</t>
  </si>
  <si>
    <t>KPI基站3前3小時RRCCUA參數值</t>
  </si>
  <si>
    <t>KPI基站3前1小時RRC CSSR參數值</t>
  </si>
  <si>
    <t>KPI基站3前2小時RRC CSSR參數值</t>
  </si>
  <si>
    <t>KPI基站3前3小時RRC CSSR參數值</t>
  </si>
  <si>
    <t>KPI基站3前1小時DRBSSR參數值</t>
  </si>
  <si>
    <t>KPI基站3前2小時DRBSSR參數值</t>
  </si>
  <si>
    <t>KPI基站3前3小時DRBSSR參數值</t>
  </si>
  <si>
    <t>上網相關問題</t>
  </si>
  <si>
    <t>4G上網收訊客訴</t>
  </si>
  <si>
    <t>(H)非收訊問題</t>
  </si>
  <si>
    <t>(U)環境因素</t>
  </si>
  <si>
    <t>戶外收訊正常，因週遭環境或建物影響，形成室內deepindoor收訊死角</t>
  </si>
  <si>
    <t>因客訴地點人多，導致收訊擁擠</t>
  </si>
  <si>
    <t>暫無改善</t>
  </si>
  <si>
    <t>去電用戶，請用戶重新開關機再觀察</t>
  </si>
  <si>
    <t>去電詢問用戶，已自行恢復</t>
  </si>
  <si>
    <t>241LA000</t>
  </si>
  <si>
    <t>83036000</t>
  </si>
  <si>
    <t>830F4000</t>
  </si>
  <si>
    <t>80319000</t>
  </si>
  <si>
    <t>80303000</t>
  </si>
  <si>
    <t>242WA000</t>
  </si>
  <si>
    <t>334N1000</t>
  </si>
  <si>
    <t>406F7000</t>
  </si>
  <si>
    <t>545C0000</t>
  </si>
  <si>
    <t>241XB000</t>
  </si>
  <si>
    <t>80316000</t>
  </si>
  <si>
    <t>235N8000</t>
  </si>
  <si>
    <t>2429K000</t>
  </si>
  <si>
    <t>2429J000</t>
  </si>
  <si>
    <t>545T2000</t>
  </si>
  <si>
    <t>33462000</t>
  </si>
  <si>
    <t>241Y0000</t>
  </si>
  <si>
    <t>54584000</t>
  </si>
  <si>
    <t>封頂降速造成連線速度緩慢</t>
  </si>
  <si>
    <t>110J4000</t>
  </si>
  <si>
    <t>106R7000</t>
  </si>
  <si>
    <t>11034000</t>
  </si>
  <si>
    <t>83013000</t>
  </si>
  <si>
    <t>406V1000</t>
  </si>
  <si>
    <t>4G</t>
  </si>
  <si>
    <t>5G</t>
  </si>
  <si>
    <t>中區</t>
  </si>
  <si>
    <t>彰化縣</t>
  </si>
  <si>
    <t>北二</t>
  </si>
  <si>
    <t>新北市</t>
  </si>
  <si>
    <t>北一</t>
  </si>
  <si>
    <t>台北市</t>
  </si>
  <si>
    <t>台中市</t>
  </si>
  <si>
    <t>南區</t>
  </si>
  <si>
    <t>高雄市</t>
  </si>
  <si>
    <t>新竹縣</t>
  </si>
  <si>
    <t>桃園市</t>
  </si>
  <si>
    <t>南投縣</t>
  </si>
  <si>
    <t>苗栗縣</t>
  </si>
  <si>
    <t>Site1~3 近3小時干擾&gt;-105的筆數</t>
  </si>
  <si>
    <t>40671000</t>
  </si>
  <si>
    <t>33464000</t>
  </si>
  <si>
    <t>客服</t>
  </si>
  <si>
    <t>網路正常</t>
  </si>
  <si>
    <t>OM/TAC</t>
  </si>
  <si>
    <t>CSS</t>
  </si>
  <si>
    <t>50073000</t>
  </si>
  <si>
    <t>36736000</t>
  </si>
  <si>
    <t>誰處理的</t>
  </si>
  <si>
    <t>改善性</t>
  </si>
  <si>
    <t>CM供裝區</t>
  </si>
  <si>
    <t>凱擘</t>
  </si>
  <si>
    <t>台固媒體</t>
  </si>
  <si>
    <t>時(Hour)</t>
  </si>
  <si>
    <t>日期</t>
  </si>
  <si>
    <t>障礙原因主分類</t>
  </si>
  <si>
    <t>台灣寬頻</t>
  </si>
  <si>
    <t>22</t>
  </si>
  <si>
    <t>23</t>
  </si>
  <si>
    <t>作業系統</t>
  </si>
  <si>
    <t>Android</t>
  </si>
  <si>
    <t>Apple OS</t>
  </si>
  <si>
    <t>N/A</t>
  </si>
  <si>
    <t>NA</t>
  </si>
  <si>
    <t>Weekday</t>
    <phoneticPr fontId="10" type="noConversion"/>
  </si>
  <si>
    <t>5GNSA</t>
  </si>
  <si>
    <t>週定義4</t>
  </si>
  <si>
    <t>維運處2</t>
  </si>
  <si>
    <t>縣市2</t>
  </si>
  <si>
    <t>世代別</t>
  </si>
  <si>
    <t>網訊編號</t>
  </si>
  <si>
    <t>235HC000</t>
  </si>
  <si>
    <t>235HA000</t>
  </si>
  <si>
    <t>500L5000</t>
  </si>
  <si>
    <t>50003000</t>
  </si>
  <si>
    <t>108J8000</t>
  </si>
  <si>
    <t>108D4000</t>
  </si>
  <si>
    <t>31209000</t>
  </si>
  <si>
    <t>36738000</t>
  </si>
  <si>
    <t>36707000</t>
  </si>
  <si>
    <t>網訊訊息分類</t>
  </si>
  <si>
    <t>iPM干擾SiteId2前1小時數值</t>
    <phoneticPr fontId="10" type="noConversion"/>
  </si>
  <si>
    <r>
      <t>site2昨日最差PRB</t>
    </r>
    <r>
      <rPr>
        <sz val="6"/>
        <color rgb="FF000000"/>
        <rFont val="Arial"/>
        <family val="2"/>
      </rPr>
      <t/>
    </r>
  </si>
  <si>
    <t>31234000</t>
  </si>
  <si>
    <t>31207000</t>
  </si>
  <si>
    <t>新客訴原因4</t>
  </si>
  <si>
    <t>RSRP</t>
    <phoneticPr fontId="10" type="noConversion"/>
  </si>
  <si>
    <t>RSRQ</t>
    <phoneticPr fontId="10" type="noConversion"/>
  </si>
  <si>
    <t>客戶類別2</t>
    <phoneticPr fontId="10" type="noConversion"/>
  </si>
  <si>
    <t>客戶類別</t>
    <phoneticPr fontId="10" type="noConversion"/>
  </si>
  <si>
    <t>進件來源</t>
  </si>
  <si>
    <t>188客戶來電</t>
  </si>
  <si>
    <t>官網WEB拋轉</t>
  </si>
  <si>
    <t>110AB000</t>
  </si>
  <si>
    <t>彰化縣彰化市</t>
  </si>
  <si>
    <t>台北市萬華區</t>
  </si>
  <si>
    <t>台北市信義區</t>
  </si>
  <si>
    <t>台北市大安區</t>
  </si>
  <si>
    <t>高雄市鳳山區</t>
  </si>
  <si>
    <t>新北市三重區</t>
  </si>
  <si>
    <t>新北市新莊區</t>
  </si>
  <si>
    <t>新北市中和區</t>
  </si>
  <si>
    <t>台中市北屯區</t>
  </si>
  <si>
    <t>高雄市鼓山區</t>
  </si>
  <si>
    <t>桃園市八德區</t>
  </si>
  <si>
    <t>南投縣埔里鎮</t>
  </si>
  <si>
    <t>苗栗縣三義鄉</t>
  </si>
  <si>
    <t>新竹縣橫山鄉</t>
  </si>
  <si>
    <t>縣市行政區2</t>
  </si>
  <si>
    <t>5G True User</t>
    <phoneticPr fontId="10" type="noConversion"/>
  </si>
  <si>
    <t>SITE_ID1</t>
  </si>
  <si>
    <t>SITE_ID2</t>
  </si>
  <si>
    <t>SITE_ID3</t>
  </si>
  <si>
    <t>SUBSCR_ID</t>
  </si>
  <si>
    <t>手動對應RSRP</t>
    <phoneticPr fontId="10" type="noConversion"/>
  </si>
  <si>
    <t>MDT RSRP</t>
    <phoneticPr fontId="10" type="noConversion"/>
  </si>
  <si>
    <t>108M5000</t>
  </si>
  <si>
    <t>昨日最差PRB(4)</t>
    <phoneticPr fontId="10" type="noConversion"/>
  </si>
  <si>
    <t>RSRP(4)</t>
    <phoneticPr fontId="10" type="noConversion"/>
  </si>
  <si>
    <t>年月</t>
    <phoneticPr fontId="10" type="noConversion"/>
  </si>
  <si>
    <t>經度</t>
    <phoneticPr fontId="10" type="noConversion"/>
  </si>
  <si>
    <t>緯度</t>
    <phoneticPr fontId="10" type="noConversion"/>
  </si>
  <si>
    <t>106FM000</t>
  </si>
  <si>
    <r>
      <t>site1</t>
    </r>
    <r>
      <rPr>
        <sz val="6"/>
        <rFont val="細明體"/>
        <family val="3"/>
        <charset val="136"/>
      </rPr>
      <t>昨日最差</t>
    </r>
    <r>
      <rPr>
        <sz val="6"/>
        <rFont val="Arial"/>
        <family val="2"/>
      </rPr>
      <t>PRB</t>
    </r>
    <phoneticPr fontId="10" type="noConversion"/>
  </si>
  <si>
    <r>
      <t>site3</t>
    </r>
    <r>
      <rPr>
        <sz val="6"/>
        <rFont val="細明體"/>
        <family val="3"/>
        <charset val="136"/>
      </rPr>
      <t>昨日最差</t>
    </r>
    <r>
      <rPr>
        <sz val="6"/>
        <rFont val="Arial"/>
        <family val="2"/>
      </rPr>
      <t>PRB</t>
    </r>
    <r>
      <rPr>
        <sz val="6"/>
        <color rgb="FF000000"/>
        <rFont val="Arial"/>
        <family val="2"/>
      </rPr>
      <t/>
    </r>
    <phoneticPr fontId="10" type="noConversion"/>
  </si>
  <si>
    <t>RSRP(MDT)</t>
    <phoneticPr fontId="10" type="noConversion"/>
  </si>
  <si>
    <t>KPI基站1前一日最差PRB值</t>
  </si>
  <si>
    <t>KPI基站2前一日最差PRB值</t>
  </si>
  <si>
    <t>KPI基站3前一日最差PRB值</t>
  </si>
  <si>
    <t>MDT 4G_700 RSRP_MIN</t>
  </si>
  <si>
    <t>MDT 4G_700 RSRP_Q1</t>
  </si>
  <si>
    <t>MDT 4G_700 RSRP_Q3</t>
  </si>
  <si>
    <t>MDT 4G_700 RSRP_MAX</t>
  </si>
  <si>
    <t>MDT 4G_700 RSRQ_MIN</t>
  </si>
  <si>
    <t>MDT 4G_700 RSRQ_Q1</t>
  </si>
  <si>
    <t>MDT 4G_700 RSRQ_Q3</t>
  </si>
  <si>
    <t>MDT 4G_700 RSRQ_MAX</t>
  </si>
  <si>
    <t>KPI基站1前1小時CAR參數值</t>
  </si>
  <si>
    <t>AI預測答案</t>
    <phoneticPr fontId="10" type="noConversion"/>
  </si>
  <si>
    <t>其他答案</t>
  </si>
  <si>
    <t>基站障礙</t>
  </si>
  <si>
    <t>外部干擾</t>
  </si>
  <si>
    <t>OM回覆客訴原因</t>
    <phoneticPr fontId="10" type="noConversion"/>
  </si>
  <si>
    <t>106JC000</t>
  </si>
  <si>
    <t>作業/障礙/抗爭</t>
    <phoneticPr fontId="10" type="noConversion"/>
  </si>
  <si>
    <t>年報選項</t>
  </si>
  <si>
    <t>用戶端問題</t>
  </si>
  <si>
    <t>室內訊號不好</t>
  </si>
  <si>
    <t>人多擁擠</t>
  </si>
  <si>
    <r>
      <rPr>
        <sz val="10"/>
        <rFont val="細明體"/>
        <family val="3"/>
        <charset val="136"/>
      </rPr>
      <t>昨日最差</t>
    </r>
    <r>
      <rPr>
        <sz val="10"/>
        <rFont val="Arial"/>
        <family val="2"/>
      </rPr>
      <t>PRB</t>
    </r>
    <phoneticPr fontId="10" type="noConversion"/>
  </si>
  <si>
    <r>
      <rPr>
        <sz val="10"/>
        <rFont val="細明體"/>
        <family val="3"/>
        <charset val="136"/>
      </rPr>
      <t>昨日最差</t>
    </r>
    <r>
      <rPr>
        <sz val="10"/>
        <rFont val="Arial"/>
        <family val="2"/>
      </rPr>
      <t>PRB</t>
    </r>
    <r>
      <rPr>
        <sz val="10"/>
        <rFont val="細明體"/>
        <family val="3"/>
        <charset val="136"/>
      </rPr>
      <t>的</t>
    </r>
    <r>
      <rPr>
        <sz val="10"/>
        <rFont val="Arial"/>
        <family val="2"/>
      </rPr>
      <t>SiteID</t>
    </r>
    <phoneticPr fontId="10" type="noConversion"/>
  </si>
  <si>
    <t>PM分析:</t>
  </si>
  <si>
    <t>RuleBase</t>
    <phoneticPr fontId="10" type="noConversion"/>
  </si>
  <si>
    <t>202211</t>
  </si>
  <si>
    <t>2022/11/24~2022/11/30</t>
  </si>
  <si>
    <t>2022-11-30-0884</t>
  </si>
  <si>
    <t>sTIP預判處理:門號狀態:,客戶類別:一般用戶,降速:無,干擾值大於-110dbm:,前一小時UE數: 235HA000(44.25),235HC000(31.25),235N8000(38.53),前一天最差PRB%:235HA000(74.35%),235HC000(67.40%),235N8000(91%),前一小時100M內CA小於90%:,前一小時100M內RRC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DL%&gt;80情況：是(2022/11/29 下午 11:00:00 235N8000(86.69))</t>
  </si>
  <si>
    <t>2022-11-30-0885</t>
  </si>
  <si>
    <t>2022-11-30-0886</t>
  </si>
  <si>
    <t>sTIP預判處理:門號狀態:,客戶類別:一般用戶,降速:無,干擾值大於-110dbm:,前一小時UE數: 31207000(14.50),31209000(4.61),31234000(),前一天最差PRB%:31207000(42.62%),31209000(17.70%),31234000(%),前一小時100M內CA小於90%:,前一小時100M內RRC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(MIN:-9，平均:-9，MAX:-9)&gt;&gt;檢查MDT L700 RSRP是否有&lt;-105dBm 情況：否</t>
  </si>
  <si>
    <t>2022-11-30-0887</t>
  </si>
  <si>
    <t>sTIP預判處理:門號狀態:,客戶類別:一般用戶,降速:無,干擾值大於-110dbm:40671000 (4G-L700)(-105.58),406F7000 (4G-L700)(-108.67),406V1000 (4G-L700)(-108.11),前一小時UE數: 40671000(22.25),406F7000(17.47),406V1000(22.89),前一天最差PRB%:40671000(56.81%),406F7000(40.58%),406V1000(67.06%),前一小時100M內CA小於90%:,前一小時100M內RRC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(MIN:-15.25，平均:-13.17，MAX:-10.5)&gt;&gt;檢查MDT L700 RSRP是否有&lt;-105dBm 情況：否</t>
  </si>
  <si>
    <t>2022-11-30-0888</t>
  </si>
  <si>
    <t>sTIP預判處理:門號狀態:,客戶類別:一般用戶,降速:無,干擾值大於-110dbm:,前一小時UE數: 110AB000(),11034000(30.80),110J4000(11.94),前一天最差PRB%:110AB000(%),11034000(69.98%),110J4000(17.68%),前一小時100M內CA小於90%:,前一小時100M內RRC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(MIN:-17.5，平均:-11.32，MAX:-8)</t>
  </si>
  <si>
    <t>2022-11-30-0889</t>
  </si>
  <si>
    <t>sTIP預判處理:門號狀態:,客戶類別:一般用戶,降速:無,干擾值大於-110dbm:334N1000 (4G-L700)(-104.26),33464000 (4G-L700)(-109.15),33462000 (4G-L700)(-109.89),前一小時UE數: 334N1000(21.42),33464000(25.50),33462000(14.56),前一天最差PRB%:334N1000(69.95%),33464000(80.01%),33462000(43.81%),前一小時100M內CA小於90%:,前一小時100M內RRC SSR小於90%:,PM分析:答案1&gt;&gt;檢查前3小時基站L700 EIP值是否有3個≧-105 dBm：是，3個符合(2022/11/30 下午 08:00:00-334N1000(-103.82),2022/11/30 下午 09:00:00-334N1000(-104.24),2022/11/30 下午 10:00:00-334N1000(-104.26))</t>
  </si>
  <si>
    <t>2022-11-30-0890</t>
  </si>
  <si>
    <t>sTIP預判處理:門號狀態:,客戶類別:一般用戶,降速:無,干擾值大於-110dbm:,前一小時UE數: 108M5000(),108J8000(12.58),108D4000(25.71),前一天最差PRB%:108M5000(%),108J8000(52.42%),108D4000(65.15%),前一小時100M內CA小於90%:,前一小時100M內RRC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(MIN:-16.5，平均:-13.10，MAX:-10.5)</t>
  </si>
  <si>
    <t>2022-11-30-0891</t>
  </si>
  <si>
    <t>sTIP預判處理:門號狀態:,客戶類別:一般用戶,降速:無,干擾值大於-110dbm:,前一小時UE數: 545T2000(28.70),54584000(15.24),545C0000(12.81),前一天最差PRB%:545T2000(63.38%),54584000(45.76%),545C0000(49.39%),前一小時100M內CA小於90%:,前一小時100M內RRC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(MIN:-17.5，平均:-13.53，MAX:-8.5)</t>
  </si>
  <si>
    <t>2022-11-30-0892</t>
  </si>
  <si>
    <t>sTIP預判處理:門號狀態:,客戶類別:一般用戶,降速:無,干擾值大於-110dbm:,前一小時UE數: 106JC000(13.35),106R7000(0),106FM000(),前一天最差PRB%:106JC000(42%),106R7000(17.30%),106FM000(%),前一小時100M內CA小於90%:,前一小時100M內RRC SSR小於90%:,PM分析:因附近同時多人在使用，致速度臨時變慢&gt;&gt;檢查前3小時基站L700 EIP值是否有3個≧-105 dBm：否，1個符合(2022/11/30 下午 11:00:00-106JC000(-104.30))&gt;&gt;檢查基站前3小時內是否有RRC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(MIN:-19，平均:-13.49，MAX:-7.5)</t>
  </si>
  <si>
    <t>2022-11-30-0893</t>
  </si>
  <si>
    <t>sTIP預判處理:門號狀態:,客戶類別:一般用戶,降速:無,干擾值大於-110dbm:,前一小時UE數: 80316000(19.89),80319000(21.21),80303000(12.72),前一天最差PRB%:80316000(47.99%),80319000(44.93%),80303000(26.38%),前一小時100M內CA小於90%:,前一小時100M內RRC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(MIN:-17，平均:-13.59，MAX:-8)</t>
  </si>
  <si>
    <t>2022-11-30-0894</t>
  </si>
  <si>
    <t>sTIP預判處理:門號狀態:,客戶類別:一般用戶,降速:無,干擾值大於-110dbm:,前一小時UE數: 241Y0000(2.22),241LA000(28.17),241XB000(30.46),前一天最差PRB%:241Y0000(18.23%),241LA000(65.99%),241XB000(75.51%),前一小時100M內CA小於90%:,前一小時100M內RRC SSR小於90%:,PM分析:答案1&gt;&gt;檢查前3小時基站L700 EIP值是否有3個≧-105 dBm：是，6個符合(2022/11/30 下午 09:00:00-241LA000(-101.86),241XB000(-104.43),2022/11/30 下午 10:00:00-241LA000(-101.79),241XB000(-104.78),2022/11/30 下午 11:00:00-241LA000(-102.78),241XB000(-104.70))</t>
  </si>
  <si>
    <t>2022-11-30-0895</t>
  </si>
  <si>
    <t>2022-11-30-0896</t>
  </si>
  <si>
    <t>2022-11-30-0897</t>
  </si>
  <si>
    <t>sTIP預判處理:門號狀態:,客戶類別:一般用戶,降速:無,干擾值大於-110dbm:,前一小時UE數: 242WA000(),2429J000(25.25),2429K000(36.50),前一天最差PRB%:242WA000(%),2429J000(44%),2429K000(55.88%),前一小時100M內CA小於90%:,前一小時100M內RRC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(MIN:-20，平均:-14.35，MAX:-7.5)</t>
  </si>
  <si>
    <t>sTIP預判處理:門號狀態:,客戶類別:一般用戶,降速:無,干擾值大於-110dbm:,前一小時UE數: 500L5000(10.25),50073000(12.29),50003000(14.10),前一天最差PRB%:500L5000(25.75%),50073000(44.97%),50003000(42.14%),前一小時100M內CA小於90%:,前一小時100M內RRC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(MIN:-14，平均:-9.29，MAX:-7.5)&gt;&gt;檢查MDT L700 RSRP是否有&lt;-105dBm 情況：否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</si>
</sst>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_);[Red]\(0\)"/>
    <numFmt numFmtId="178" formatCode="yyyy/m/d;@"/>
    <numFmt numFmtId="179" formatCode="#"/>
    <numFmt numFmtId="180" formatCode="yyyy/m/d\ h:mm;@"/>
    <numFmt numFmtId="181" formatCode="yyyy/mm/dd\ hh:mm:ss"/>
  </numFmts>
  <fonts count="42">
    <font>
      <sz val="10"/>
      <color rgb="FF000000"/>
      <name val="Arial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6"/>
      <color rgb="FF000000"/>
      <name val="Arial"/>
      <family val="2"/>
    </font>
    <font>
      <b/>
      <sz val="10"/>
      <color rgb="FFFFFFFF"/>
      <name val="MingLiU"/>
      <family val="3"/>
      <charset val="136"/>
    </font>
    <font>
      <sz val="10"/>
      <color rgb="FF000000"/>
      <name val="MingLiU"/>
      <family val="3"/>
      <charset val="136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0"/>
      <color rgb="FF000000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name val="新細明體"/>
      <family val="1"/>
      <charset val="136"/>
    </font>
    <font>
      <sz val="8"/>
      <color rgb="FF000000"/>
      <name val="MingLiU"/>
      <family val="3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theme="1"/>
      <name val="新細明體"/>
      <family val="2"/>
      <scheme val="minor"/>
    </font>
    <font>
      <sz val="10"/>
      <name val="Arial"/>
      <family val="2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0"/>
      <name val="MingLiU"/>
      <family val="3"/>
      <charset val="136"/>
    </font>
    <font>
      <sz val="6"/>
      <name val="Arial"/>
      <family val="2"/>
    </font>
    <font>
      <sz val="6"/>
      <name val="細明體"/>
      <family val="3"/>
      <charset val="136"/>
    </font>
    <font>
      <b/>
      <sz val="10"/>
      <name val="微軟正黑體"/>
      <family val="2"/>
      <charset val="136"/>
    </font>
    <font>
      <sz val="10"/>
      <name val="MingLiU"/>
      <family val="3"/>
      <charset val="136"/>
    </font>
    <font>
      <sz val="6"/>
      <color rgb="FFFF0000"/>
      <name val="Arial"/>
      <family val="2"/>
    </font>
    <font>
      <sz val="10"/>
      <name val="細明體"/>
      <family val="3"/>
      <charset val="136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9" tint="0.79998168889431442"/>
        <bgColor rgb="FFFFFFFF"/>
      </patternFill>
    </fill>
  </fills>
  <borders count="12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6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7" fillId="0" borderId="0"/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19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20" borderId="10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7" fillId="0" borderId="0"/>
  </cellStyleXfs>
  <cellXfs count="55">
    <xf numFmtId="0" fontId="0" fillId="0" borderId="0" xfId="0">
      <alignment vertical="center"/>
    </xf>
    <xf numFmtId="0" fontId="6" fillId="2" borderId="0" xfId="0" applyFont="1" applyFill="1" applyAlignment="1">
      <alignment horizontal="left" wrapText="1"/>
    </xf>
    <xf numFmtId="0" fontId="6" fillId="0" borderId="0" xfId="0" applyFont="1" applyAlignment="1">
      <alignment horizontal="center" vertical="center"/>
    </xf>
    <xf numFmtId="177" fontId="8" fillId="5" borderId="2" xfId="0" applyNumberFormat="1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top" wrapText="1"/>
    </xf>
    <xf numFmtId="0" fontId="0" fillId="10" borderId="0" xfId="0" applyFill="1">
      <alignment vertical="center"/>
    </xf>
    <xf numFmtId="0" fontId="0" fillId="0" borderId="0" xfId="0" applyAlignment="1">
      <alignment vertical="center" shrinkToFit="1"/>
    </xf>
    <xf numFmtId="9" fontId="12" fillId="0" borderId="0" xfId="1" applyFont="1" applyAlignment="1">
      <alignment horizontal="center" vertical="center"/>
    </xf>
    <xf numFmtId="9" fontId="12" fillId="11" borderId="0" xfId="1" applyFont="1" applyFill="1" applyAlignment="1">
      <alignment horizontal="center" vertical="center"/>
    </xf>
    <xf numFmtId="176" fontId="12" fillId="11" borderId="0" xfId="0" applyNumberFormat="1" applyFont="1" applyFill="1" applyAlignment="1">
      <alignment horizontal="center" vertical="center"/>
    </xf>
    <xf numFmtId="9" fontId="6" fillId="12" borderId="0" xfId="1" applyFont="1" applyFill="1" applyAlignment="1">
      <alignment horizontal="center"/>
    </xf>
    <xf numFmtId="0" fontId="6" fillId="12" borderId="0" xfId="1" applyNumberFormat="1" applyFont="1" applyFill="1" applyAlignment="1">
      <alignment horizontal="center"/>
    </xf>
    <xf numFmtId="0" fontId="18" fillId="13" borderId="0" xfId="0" applyFont="1" applyFill="1" applyAlignment="1">
      <alignment horizontal="center" vertical="center" wrapText="1"/>
    </xf>
    <xf numFmtId="0" fontId="36" fillId="13" borderId="0" xfId="0" applyFont="1" applyFill="1" applyAlignment="1">
      <alignment horizontal="center" vertical="center" wrapText="1"/>
    </xf>
    <xf numFmtId="0" fontId="38" fillId="45" borderId="0" xfId="0" applyFont="1" applyFill="1" applyAlignment="1">
      <alignment horizontal="center" vertical="center" wrapText="1"/>
    </xf>
    <xf numFmtId="9" fontId="38" fillId="45" borderId="0" xfId="1" applyFont="1" applyFill="1" applyAlignment="1">
      <alignment horizontal="center" vertical="center" wrapText="1"/>
    </xf>
    <xf numFmtId="0" fontId="38" fillId="13" borderId="0" xfId="0" applyFont="1" applyFill="1" applyAlignment="1">
      <alignment horizontal="center" vertical="center" wrapText="1"/>
    </xf>
    <xf numFmtId="49" fontId="35" fillId="45" borderId="1" xfId="0" applyNumberFormat="1" applyFont="1" applyFill="1" applyBorder="1" applyAlignment="1">
      <alignment horizontal="center" vertical="center" wrapText="1"/>
    </xf>
    <xf numFmtId="49" fontId="39" fillId="45" borderId="1" xfId="0" applyNumberFormat="1" applyFont="1" applyFill="1" applyBorder="1" applyAlignment="1">
      <alignment horizontal="center" vertical="center" wrapText="1"/>
    </xf>
    <xf numFmtId="49" fontId="39" fillId="45" borderId="0" xfId="0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40" fillId="12" borderId="0" xfId="1" applyFont="1" applyFill="1" applyAlignment="1">
      <alignment horizontal="center"/>
    </xf>
    <xf numFmtId="0" fontId="11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0" fillId="46" borderId="0" xfId="0" applyFill="1">
      <alignment vertical="center"/>
    </xf>
    <xf numFmtId="49" fontId="7" fillId="3" borderId="1" xfId="0" applyNumberFormat="1" applyFont="1" applyFill="1" applyBorder="1" applyAlignment="1">
      <alignment horizontal="left" vertical="top" wrapText="1"/>
    </xf>
    <xf numFmtId="49" fontId="7" fillId="47" borderId="1" xfId="0" applyNumberFormat="1" applyFont="1" applyFill="1" applyBorder="1" applyAlignment="1">
      <alignment horizontal="left" vertical="top" wrapText="1"/>
    </xf>
    <xf numFmtId="1" fontId="9" fillId="48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 shrinkToFit="1"/>
    </xf>
    <xf numFmtId="180" fontId="7" fillId="3" borderId="1" xfId="0" applyNumberFormat="1" applyFont="1" applyFill="1" applyBorder="1" applyAlignment="1">
      <alignment horizontal="left" vertical="top" wrapText="1"/>
    </xf>
    <xf numFmtId="180" fontId="0" fillId="0" borderId="0" xfId="0" applyNumberFormat="1">
      <alignment vertical="center"/>
    </xf>
    <xf numFmtId="178" fontId="7" fillId="3" borderId="1" xfId="0" applyNumberFormat="1" applyFont="1" applyFill="1" applyBorder="1" applyAlignment="1">
      <alignment horizontal="left" vertical="top" wrapText="1"/>
    </xf>
    <xf numFmtId="178" fontId="0" fillId="0" borderId="0" xfId="0" applyNumberFormat="1">
      <alignment vertical="center"/>
    </xf>
    <xf numFmtId="0" fontId="0" fillId="7" borderId="0" xfId="0" applyFill="1">
      <alignment vertical="center"/>
    </xf>
    <xf numFmtId="49" fontId="8" fillId="4" borderId="2" xfId="0" applyNumberFormat="1" applyFont="1" applyFill="1" applyBorder="1" applyAlignment="1">
      <alignment horizontal="left"/>
    </xf>
    <xf numFmtId="179" fontId="8" fillId="4" borderId="2" xfId="0" applyNumberFormat="1" applyFont="1" applyFill="1" applyBorder="1" applyAlignment="1">
      <alignment horizontal="left"/>
    </xf>
    <xf numFmtId="181" fontId="8" fillId="4" borderId="2" xfId="0" applyNumberFormat="1" applyFont="1" applyFill="1" applyBorder="1" applyAlignment="1">
      <alignment horizontal="left"/>
    </xf>
    <xf numFmtId="14" fontId="8" fillId="4" borderId="2" xfId="0" applyNumberFormat="1" applyFont="1" applyFill="1" applyBorder="1" applyAlignment="1">
      <alignment horizontal="left"/>
    </xf>
    <xf numFmtId="0" fontId="8" fillId="4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left"/>
    </xf>
    <xf numFmtId="49" fontId="8" fillId="4" borderId="2" xfId="0" applyNumberFormat="1" applyFont="1" applyFill="1" applyBorder="1" applyAlignment="1">
      <alignment horizontal="left" vertical="center"/>
    </xf>
    <xf numFmtId="1" fontId="8" fillId="4" borderId="2" xfId="0" applyNumberFormat="1" applyFont="1" applyFill="1" applyBorder="1" applyAlignment="1">
      <alignment horizontal="right" vertical="center"/>
    </xf>
    <xf numFmtId="49" fontId="8" fillId="2" borderId="2" xfId="0" applyNumberFormat="1" applyFont="1" applyFill="1" applyBorder="1" applyAlignment="1">
      <alignment horizontal="left"/>
    </xf>
    <xf numFmtId="179" fontId="8" fillId="2" borderId="2" xfId="0" applyNumberFormat="1" applyFont="1" applyFill="1" applyBorder="1" applyAlignment="1">
      <alignment horizontal="left"/>
    </xf>
    <xf numFmtId="181" fontId="8" fillId="2" borderId="2" xfId="0" applyNumberFormat="1" applyFont="1" applyFill="1" applyBorder="1" applyAlignment="1">
      <alignment horizontal="left"/>
    </xf>
    <xf numFmtId="14" fontId="8" fillId="2" borderId="2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/>
    </xf>
    <xf numFmtId="49" fontId="8" fillId="2" borderId="2" xfId="0" applyNumberFormat="1" applyFont="1" applyFill="1" applyBorder="1" applyAlignment="1">
      <alignment horizontal="left" vertical="center"/>
    </xf>
    <xf numFmtId="1" fontId="8" fillId="2" borderId="2" xfId="0" applyNumberFormat="1" applyFont="1" applyFill="1" applyBorder="1" applyAlignment="1">
      <alignment horizontal="right" vertical="center"/>
    </xf>
  </cellXfs>
  <cellStyles count="206">
    <cellStyle name="20% - 輔色1" xfId="24" builtinId="30" customBuiltin="1"/>
    <cellStyle name="20% - 輔色1 2" xfId="77" xr:uid="{E8C77303-54E9-42E5-9C62-D615A48964C8}"/>
    <cellStyle name="20% - 輔色1 3" xfId="99" xr:uid="{55FA3AE1-0DA4-42ED-8B86-FEF6FCE1299F}"/>
    <cellStyle name="20% - 輔色1 4" xfId="121" xr:uid="{7EB510D9-61CB-45D7-8926-C1EC8DF472FF}"/>
    <cellStyle name="20% - 輔色1 5" xfId="143" xr:uid="{E42CDE2C-1B0E-49FB-8AC7-25D7B2013558}"/>
    <cellStyle name="20% - 輔色1 6" xfId="165" xr:uid="{60CB6AE4-5784-4A37-A8AD-F44919F5142F}"/>
    <cellStyle name="20% - 輔色1 7" xfId="53" xr:uid="{6D7DB83F-2E5E-4B9B-B8FE-1141870FA76D}"/>
    <cellStyle name="20% - 輔色1 8" xfId="187" xr:uid="{95676001-2C7C-480F-9538-D0078F2FEF9F}"/>
    <cellStyle name="20% - 輔色2" xfId="28" builtinId="34" customBuiltin="1"/>
    <cellStyle name="20% - 輔色2 2" xfId="80" xr:uid="{B277E283-6604-44B2-A358-F71E1EF850D2}"/>
    <cellStyle name="20% - 輔色2 3" xfId="102" xr:uid="{CB79C203-2825-451F-8871-DFE78B96DAC2}"/>
    <cellStyle name="20% - 輔色2 4" xfId="124" xr:uid="{D5C5C368-0DEC-4CC4-8E43-7443F45B367C}"/>
    <cellStyle name="20% - 輔色2 5" xfId="146" xr:uid="{CCF8D624-3665-4022-9571-4000AE7FAEFE}"/>
    <cellStyle name="20% - 輔色2 6" xfId="168" xr:uid="{4E28D18E-D14C-4462-B241-2A0876672818}"/>
    <cellStyle name="20% - 輔色2 7" xfId="56" xr:uid="{01D00F6A-E020-48CA-9D80-FB8986838E6B}"/>
    <cellStyle name="20% - 輔色2 8" xfId="190" xr:uid="{4C7C655D-AE50-4039-8DD1-838AB6FB28E0}"/>
    <cellStyle name="20% - 輔色3" xfId="32" builtinId="38" customBuiltin="1"/>
    <cellStyle name="20% - 輔色3 2" xfId="83" xr:uid="{A94D1CD0-202D-489B-B3F2-A985C2CF4B37}"/>
    <cellStyle name="20% - 輔色3 3" xfId="105" xr:uid="{74420615-B2C9-49F5-B8A7-6F2309E2D5E8}"/>
    <cellStyle name="20% - 輔色3 4" xfId="127" xr:uid="{4228D2D6-C4DE-404F-8773-FCDC91B3AF2A}"/>
    <cellStyle name="20% - 輔色3 5" xfId="149" xr:uid="{6D91D393-CB6C-4B7A-B352-128FB984BFD8}"/>
    <cellStyle name="20% - 輔色3 6" xfId="171" xr:uid="{406F7003-5401-48F9-B553-7B795AE5A536}"/>
    <cellStyle name="20% - 輔色3 7" xfId="59" xr:uid="{5BCB1F40-F279-4211-AD38-F1E8262BEF10}"/>
    <cellStyle name="20% - 輔色3 8" xfId="193" xr:uid="{C121C7C3-FBDF-4A71-886E-EA43BD0E82B9}"/>
    <cellStyle name="20% - 輔色4" xfId="36" builtinId="42" customBuiltin="1"/>
    <cellStyle name="20% - 輔色4 2" xfId="86" xr:uid="{F48DE5B3-01A3-43D5-A6BE-A69523C4ECE4}"/>
    <cellStyle name="20% - 輔色4 3" xfId="108" xr:uid="{3E800F5B-183D-4034-A996-3FBD678572E2}"/>
    <cellStyle name="20% - 輔色4 4" xfId="130" xr:uid="{F4CE3476-CD14-4BD1-BD96-A51A729DDB7C}"/>
    <cellStyle name="20% - 輔色4 5" xfId="152" xr:uid="{209346B6-5E17-4FCE-80A6-F57EF02768DA}"/>
    <cellStyle name="20% - 輔色4 6" xfId="174" xr:uid="{7912A81B-96F6-4873-A972-8D0F7FF0A854}"/>
    <cellStyle name="20% - 輔色4 7" xfId="62" xr:uid="{544BEB54-F940-4295-9BB2-5DF1328E8D25}"/>
    <cellStyle name="20% - 輔色4 8" xfId="196" xr:uid="{AE2FB4AF-7B1C-41C1-832C-08CC31BF5C0D}"/>
    <cellStyle name="20% - 輔色5" xfId="40" builtinId="46" customBuiltin="1"/>
    <cellStyle name="20% - 輔色5 2" xfId="89" xr:uid="{26B22D26-79E5-4668-9E76-44D12F1221A2}"/>
    <cellStyle name="20% - 輔色5 3" xfId="111" xr:uid="{87A5D532-3A02-46B8-B925-58D3AC422742}"/>
    <cellStyle name="20% - 輔色5 4" xfId="133" xr:uid="{4748246F-27C8-4275-BDC0-8B7FD0DF9037}"/>
    <cellStyle name="20% - 輔色5 5" xfId="155" xr:uid="{9D11A76A-B336-452D-83B1-BCFD817039E3}"/>
    <cellStyle name="20% - 輔色5 6" xfId="177" xr:uid="{FFA5FCA6-EBC4-49DC-8D46-4B769B00AA37}"/>
    <cellStyle name="20% - 輔色5 7" xfId="65" xr:uid="{2CBEA78D-4DBE-410F-9E2D-3F25899FF430}"/>
    <cellStyle name="20% - 輔色5 8" xfId="199" xr:uid="{3EA0368F-B57C-4C3D-A018-E29F8629D87D}"/>
    <cellStyle name="20% - 輔色6" xfId="44" builtinId="50" customBuiltin="1"/>
    <cellStyle name="20% - 輔色6 2" xfId="92" xr:uid="{E1E2F455-A7E8-44F8-9AC8-8546AF788BE6}"/>
    <cellStyle name="20% - 輔色6 3" xfId="114" xr:uid="{86E4A584-B5A3-4478-89D7-AE6E883F439F}"/>
    <cellStyle name="20% - 輔色6 4" xfId="136" xr:uid="{7DF54F79-0D4C-47D9-9A6C-0C5A53C91ED1}"/>
    <cellStyle name="20% - 輔色6 5" xfId="158" xr:uid="{6B091C35-7157-4137-BD87-2849D05052A6}"/>
    <cellStyle name="20% - 輔色6 6" xfId="180" xr:uid="{B1B2A304-499E-42CA-A3A8-8EF1D6FECB97}"/>
    <cellStyle name="20% - 輔色6 7" xfId="68" xr:uid="{2B32D249-89B7-4C5D-8EDB-DFA1F49974F4}"/>
    <cellStyle name="20% - 輔色6 8" xfId="202" xr:uid="{5E92CF7B-54AB-4D68-B7AD-46518DBB0425}"/>
    <cellStyle name="40% - 輔色1" xfId="25" builtinId="31" customBuiltin="1"/>
    <cellStyle name="40% - 輔色1 2" xfId="78" xr:uid="{965134EC-AC30-4D9A-8A08-9F7FC74DC7A0}"/>
    <cellStyle name="40% - 輔色1 3" xfId="100" xr:uid="{A3F05667-0E3D-42F3-A81F-EBBC275CE943}"/>
    <cellStyle name="40% - 輔色1 4" xfId="122" xr:uid="{71822F26-176C-4F3C-99F7-F80B25A269C4}"/>
    <cellStyle name="40% - 輔色1 5" xfId="144" xr:uid="{FE9F1698-A8A4-407D-92D9-9A13DE8AE693}"/>
    <cellStyle name="40% - 輔色1 6" xfId="166" xr:uid="{F4DB7A19-13C0-4217-B86A-7E246885F671}"/>
    <cellStyle name="40% - 輔色1 7" xfId="54" xr:uid="{43B881CF-3678-4CA6-B4BC-75B47A529D88}"/>
    <cellStyle name="40% - 輔色1 8" xfId="188" xr:uid="{CCCACA01-7D08-42FE-BA2F-30D607DE087B}"/>
    <cellStyle name="40% - 輔色2" xfId="29" builtinId="35" customBuiltin="1"/>
    <cellStyle name="40% - 輔色2 2" xfId="81" xr:uid="{2EEA8EFA-6191-4836-9152-125C548EA7C9}"/>
    <cellStyle name="40% - 輔色2 3" xfId="103" xr:uid="{162AB7E9-48FA-4025-AEFD-C76734C4FBBD}"/>
    <cellStyle name="40% - 輔色2 4" xfId="125" xr:uid="{58D47415-F6FD-4B64-BE41-9D8CB2B2D381}"/>
    <cellStyle name="40% - 輔色2 5" xfId="147" xr:uid="{18E48C7A-0360-4E5C-A19D-4E0A09E40E2A}"/>
    <cellStyle name="40% - 輔色2 6" xfId="169" xr:uid="{B4A884D6-7E65-4FAA-80F6-99652AAD3A3F}"/>
    <cellStyle name="40% - 輔色2 7" xfId="57" xr:uid="{DD4FB39E-1913-4F4E-B80A-D64F49BF2EA8}"/>
    <cellStyle name="40% - 輔色2 8" xfId="191" xr:uid="{DE3C6FE3-2D4B-44CE-A64B-07CEBDB52828}"/>
    <cellStyle name="40% - 輔色3" xfId="33" builtinId="39" customBuiltin="1"/>
    <cellStyle name="40% - 輔色3 2" xfId="84" xr:uid="{F9E8701B-F56B-410E-B477-8999253FD2C9}"/>
    <cellStyle name="40% - 輔色3 3" xfId="106" xr:uid="{310FF06F-1606-498D-ADE4-1ED2EE51A038}"/>
    <cellStyle name="40% - 輔色3 4" xfId="128" xr:uid="{7E4EAE32-38BC-4698-837F-5B67DAB350B7}"/>
    <cellStyle name="40% - 輔色3 5" xfId="150" xr:uid="{CE0E0873-B2ED-4B03-B4B5-EBCDCE998AF7}"/>
    <cellStyle name="40% - 輔色3 6" xfId="172" xr:uid="{0BFD11D3-3F26-45A8-9328-5D49E282190B}"/>
    <cellStyle name="40% - 輔色3 7" xfId="60" xr:uid="{0847171A-E098-4B01-BC00-FD18FB91EA20}"/>
    <cellStyle name="40% - 輔色3 8" xfId="194" xr:uid="{C636D44F-19A8-4739-B504-1C71D6D7F25F}"/>
    <cellStyle name="40% - 輔色4" xfId="37" builtinId="43" customBuiltin="1"/>
    <cellStyle name="40% - 輔色4 2" xfId="87" xr:uid="{B4576560-9DD3-4316-9F69-7A4FC60F5878}"/>
    <cellStyle name="40% - 輔色4 3" xfId="109" xr:uid="{9173ABE7-354F-412F-A6FD-6B112BC6D54E}"/>
    <cellStyle name="40% - 輔色4 4" xfId="131" xr:uid="{DA11C4DD-DE4C-40AA-B95D-2E3CE5F0C372}"/>
    <cellStyle name="40% - 輔色4 5" xfId="153" xr:uid="{D2F51F65-121E-4DA3-BD88-BC4697902DCA}"/>
    <cellStyle name="40% - 輔色4 6" xfId="175" xr:uid="{2DF7EB67-1DFE-424C-A6CD-3153D2B52AFF}"/>
    <cellStyle name="40% - 輔色4 7" xfId="63" xr:uid="{065188F6-E7E9-43D5-9DEF-C16C8FCE0690}"/>
    <cellStyle name="40% - 輔色4 8" xfId="197" xr:uid="{AB522E53-8201-4F9D-BEB6-0E1CE2B3292A}"/>
    <cellStyle name="40% - 輔色5" xfId="41" builtinId="47" customBuiltin="1"/>
    <cellStyle name="40% - 輔色5 2" xfId="90" xr:uid="{28A3DC60-17BD-4080-8E7A-F759DCA672EE}"/>
    <cellStyle name="40% - 輔色5 3" xfId="112" xr:uid="{F7D26B02-3D4B-4018-A316-758A002AEB06}"/>
    <cellStyle name="40% - 輔色5 4" xfId="134" xr:uid="{B48C5973-ADEF-4A02-85B1-F1F23600859E}"/>
    <cellStyle name="40% - 輔色5 5" xfId="156" xr:uid="{2D7FF360-88D4-43BF-8C73-1877638B1F31}"/>
    <cellStyle name="40% - 輔色5 6" xfId="178" xr:uid="{84708484-B489-451F-A346-0B8697C8880D}"/>
    <cellStyle name="40% - 輔色5 7" xfId="66" xr:uid="{74A26EA3-7F80-444E-B9B0-C198DD4790A4}"/>
    <cellStyle name="40% - 輔色5 8" xfId="200" xr:uid="{9509A546-B655-4552-9AA3-232D026BA41A}"/>
    <cellStyle name="40% - 輔色6" xfId="45" builtinId="51" customBuiltin="1"/>
    <cellStyle name="40% - 輔色6 2" xfId="93" xr:uid="{B7ACB5E0-DE9D-4D7E-899C-0F8537C62BA5}"/>
    <cellStyle name="40% - 輔色6 3" xfId="115" xr:uid="{E4853712-462C-4999-AA66-27A30B9699FD}"/>
    <cellStyle name="40% - 輔色6 4" xfId="137" xr:uid="{57F03D7C-1706-4E69-90CA-A0C5E607E74C}"/>
    <cellStyle name="40% - 輔色6 5" xfId="159" xr:uid="{E4D8B5B5-A61E-4E0A-8BEA-7CEA4714FD42}"/>
    <cellStyle name="40% - 輔色6 6" xfId="181" xr:uid="{9644C090-EC60-484A-A271-86F4ADC5B86E}"/>
    <cellStyle name="40% - 輔色6 7" xfId="69" xr:uid="{26A1A708-776F-4925-88FC-AAD3CFCFD1D2}"/>
    <cellStyle name="40% - 輔色6 8" xfId="203" xr:uid="{CB1CC06A-021A-4E57-BAD1-702369D94FF6}"/>
    <cellStyle name="60% - 輔色1" xfId="26" builtinId="32" customBuiltin="1"/>
    <cellStyle name="60% - 輔色1 2" xfId="79" xr:uid="{4EFF9E11-94F2-4FC7-95ED-C9766F48B37E}"/>
    <cellStyle name="60% - 輔色1 3" xfId="101" xr:uid="{520AD4D4-2F68-4C88-87EE-DB3C3867DD2F}"/>
    <cellStyle name="60% - 輔色1 4" xfId="123" xr:uid="{98245C7E-A8ED-4266-8DC9-41DFE73963CE}"/>
    <cellStyle name="60% - 輔色1 5" xfId="145" xr:uid="{308C739F-E120-4996-B1A2-11F4DC48FDD6}"/>
    <cellStyle name="60% - 輔色1 6" xfId="167" xr:uid="{90AC5889-8DF0-41F0-A19B-27B1B78154C8}"/>
    <cellStyle name="60% - 輔色1 7" xfId="55" xr:uid="{CE0D9A6E-13DD-414E-93F9-9560561F1FF8}"/>
    <cellStyle name="60% - 輔色1 8" xfId="189" xr:uid="{50684A68-6DDA-4E16-A974-43EBFF33D5C8}"/>
    <cellStyle name="60% - 輔色2" xfId="30" builtinId="36" customBuiltin="1"/>
    <cellStyle name="60% - 輔色2 2" xfId="82" xr:uid="{F6C6BDF5-D116-459F-B7E5-A098B70D8A02}"/>
    <cellStyle name="60% - 輔色2 3" xfId="104" xr:uid="{2E0AB76E-97BF-4BDF-893F-B2ED1C3EAEEF}"/>
    <cellStyle name="60% - 輔色2 4" xfId="126" xr:uid="{FC701040-A90D-44D3-B16D-307B47D23643}"/>
    <cellStyle name="60% - 輔色2 5" xfId="148" xr:uid="{6F74D378-AC26-4A72-B8A4-6A90A389C1FE}"/>
    <cellStyle name="60% - 輔色2 6" xfId="170" xr:uid="{8F152EBB-8C23-4C92-8C14-BBC5E5046CE1}"/>
    <cellStyle name="60% - 輔色2 7" xfId="58" xr:uid="{821FF2AD-7CE7-4C3A-9C72-1BD01DFDAD8D}"/>
    <cellStyle name="60% - 輔色2 8" xfId="192" xr:uid="{D6ADF684-CD69-4C1F-8285-FCA7440BAD61}"/>
    <cellStyle name="60% - 輔色3" xfId="34" builtinId="40" customBuiltin="1"/>
    <cellStyle name="60% - 輔色3 2" xfId="85" xr:uid="{4DA8C203-36EB-458E-91E9-E4D015BCC476}"/>
    <cellStyle name="60% - 輔色3 3" xfId="107" xr:uid="{E2363491-0C73-43BD-8F20-6E212CA02E5B}"/>
    <cellStyle name="60% - 輔色3 4" xfId="129" xr:uid="{B2BE18E3-1B12-4ED9-8561-A1E6F73D2F67}"/>
    <cellStyle name="60% - 輔色3 5" xfId="151" xr:uid="{A198D416-CCED-4A26-89CE-75D5E0031E7A}"/>
    <cellStyle name="60% - 輔色3 6" xfId="173" xr:uid="{1D0A0D0B-0C08-4FA6-B82E-4F829C95B987}"/>
    <cellStyle name="60% - 輔色3 7" xfId="61" xr:uid="{2F807B62-B8C6-4AC4-9173-E5D842BAE0C6}"/>
    <cellStyle name="60% - 輔色3 8" xfId="195" xr:uid="{49BA57B3-3320-4A20-84A6-C6D0295B9E16}"/>
    <cellStyle name="60% - 輔色4" xfId="38" builtinId="44" customBuiltin="1"/>
    <cellStyle name="60% - 輔色4 2" xfId="88" xr:uid="{62E330FD-9FEB-4C2D-91C8-B2EEFFBEB6BE}"/>
    <cellStyle name="60% - 輔色4 3" xfId="110" xr:uid="{28312A9D-6018-4558-8410-E536AA626EF1}"/>
    <cellStyle name="60% - 輔色4 4" xfId="132" xr:uid="{89B7DC58-2938-48A3-988F-73D0C0179D8A}"/>
    <cellStyle name="60% - 輔色4 5" xfId="154" xr:uid="{23D8BC7F-B128-4BAD-B2BF-335B1A909E4C}"/>
    <cellStyle name="60% - 輔色4 6" xfId="176" xr:uid="{FED826AC-46B0-45D8-BDCB-44ED8D46B1DE}"/>
    <cellStyle name="60% - 輔色4 7" xfId="64" xr:uid="{051E0038-610C-4892-B2D6-40A3BA1CEF0F}"/>
    <cellStyle name="60% - 輔色4 8" xfId="198" xr:uid="{ADCF614D-12A4-483E-9CB2-41B4A63CA0E9}"/>
    <cellStyle name="60% - 輔色5" xfId="42" builtinId="48" customBuiltin="1"/>
    <cellStyle name="60% - 輔色5 2" xfId="91" xr:uid="{4FDE02B9-C499-4382-B6E2-1057954776CE}"/>
    <cellStyle name="60% - 輔色5 3" xfId="113" xr:uid="{5A0E7C09-D37D-48F6-A099-67177EB9E2EA}"/>
    <cellStyle name="60% - 輔色5 4" xfId="135" xr:uid="{767829EF-78EB-4FAC-9B18-1DBE805D90D8}"/>
    <cellStyle name="60% - 輔色5 5" xfId="157" xr:uid="{529B4767-1E82-40F3-B57D-7D13D80F2C21}"/>
    <cellStyle name="60% - 輔色5 6" xfId="179" xr:uid="{8FA11F43-3CC9-4691-9446-BB1899033A1B}"/>
    <cellStyle name="60% - 輔色5 7" xfId="67" xr:uid="{DDEEC8B1-52CC-48DB-9124-51699E62D2E3}"/>
    <cellStyle name="60% - 輔色5 8" xfId="201" xr:uid="{C3FB948E-9D44-4BA6-8DA9-BE2CA807AE69}"/>
    <cellStyle name="60% - 輔色6" xfId="46" builtinId="52" customBuiltin="1"/>
    <cellStyle name="60% - 輔色6 2" xfId="94" xr:uid="{CA782C9D-926C-47E6-BA77-A035E9BAA744}"/>
    <cellStyle name="60% - 輔色6 3" xfId="116" xr:uid="{9D64F1D9-0E7F-4D17-819C-5E556FB846C7}"/>
    <cellStyle name="60% - 輔色6 4" xfId="138" xr:uid="{39DD24D4-8D62-4178-BAF9-D5A2FB1D9E05}"/>
    <cellStyle name="60% - 輔色6 5" xfId="160" xr:uid="{B0C87AE9-ACCA-4F90-B123-85F410517299}"/>
    <cellStyle name="60% - 輔色6 6" xfId="182" xr:uid="{E898A5A0-953B-440C-A8A1-BEBAFA4C863F}"/>
    <cellStyle name="60% - 輔色6 7" xfId="70" xr:uid="{844035E4-63A8-4396-B743-27756D0E6F5B}"/>
    <cellStyle name="60% - 輔色6 8" xfId="204" xr:uid="{AEC098F9-71DA-4BFA-BE35-C9FD87719594}"/>
    <cellStyle name="一般" xfId="0" builtinId="0"/>
    <cellStyle name="一般 2" xfId="2" xr:uid="{00000000-0005-0000-0000-000001000000}"/>
    <cellStyle name="一般 3" xfId="3" xr:uid="{00000000-0005-0000-0000-000002000000}"/>
    <cellStyle name="一般 38" xfId="205" xr:uid="{3BFF00A5-3620-47C7-8AA3-A00F4DCCEF3A}"/>
    <cellStyle name="一般 4" xfId="6" xr:uid="{00000000-0005-0000-0000-000003000000}"/>
    <cellStyle name="一般 40" xfId="4" xr:uid="{00000000-0005-0000-0000-000004000000}"/>
    <cellStyle name="一般 40 2" xfId="51" xr:uid="{18816CE2-63A6-4BE9-A3A3-00B5154398C2}"/>
    <cellStyle name="一般 40 3" xfId="71" xr:uid="{B5F8CDA2-ED58-41FB-85F6-BBC4D9330343}"/>
    <cellStyle name="一般 40 4" xfId="75" xr:uid="{0B253D3B-198B-4773-A0AF-F2DEFBCEF57A}"/>
    <cellStyle name="一般 40 5" xfId="97" xr:uid="{526DE4DF-F835-4201-9980-EBD01A49BA60}"/>
    <cellStyle name="一般 40 6" xfId="119" xr:uid="{61D7BBCB-8903-4720-805D-DADBDFCAA43A}"/>
    <cellStyle name="一般 40 7" xfId="141" xr:uid="{AAAB2050-67E1-42D3-B963-2941332A2B75}"/>
    <cellStyle name="一般 40 8" xfId="163" xr:uid="{1ECB9E31-A20A-4F1D-9272-B43482BC8509}"/>
    <cellStyle name="一般 40 9" xfId="49" xr:uid="{A323D931-D958-4BA1-AF3B-E077D9668819}"/>
    <cellStyle name="一般 5" xfId="47" xr:uid="{9A105D42-5F9F-4CED-BF68-6EABE765C541}"/>
    <cellStyle name="一般 5 2" xfId="95" xr:uid="{95EF6691-FCC4-43C6-9525-B209B286CB19}"/>
    <cellStyle name="一般 5 3" xfId="117" xr:uid="{A3175DB4-EEBF-4030-914E-745AD4B4D5FC}"/>
    <cellStyle name="一般 5 4" xfId="139" xr:uid="{161CBEFD-3F51-42B2-9F1A-AA44423F3373}"/>
    <cellStyle name="一般 5 5" xfId="161" xr:uid="{8A64FAF9-04E0-48C9-A48D-AF2A8404C725}"/>
    <cellStyle name="一般 5 6" xfId="183" xr:uid="{228268BB-1781-4AAD-8DE8-12F1F8778B10}"/>
    <cellStyle name="一般 5 7" xfId="73" xr:uid="{A63A7064-301F-47B9-B4C7-DD9E35E97BD8}"/>
    <cellStyle name="一般 6" xfId="185" xr:uid="{C8752DD9-5988-4346-86CE-B12D38B2F371}"/>
    <cellStyle name="一般 9" xfId="5" xr:uid="{00000000-0005-0000-0000-000005000000}"/>
    <cellStyle name="一般 9 2" xfId="52" xr:uid="{C36A586A-4538-4A4F-B517-6979399541E0}"/>
    <cellStyle name="一般 9 3" xfId="72" xr:uid="{4C408324-F1B7-4219-8E19-082BC35355B1}"/>
    <cellStyle name="一般 9 4" xfId="76" xr:uid="{ACF8F6AA-A9BE-4033-941E-76A8EE182413}"/>
    <cellStyle name="一般 9 5" xfId="98" xr:uid="{F6A73464-C696-427F-9D09-BF0DB4F50B57}"/>
    <cellStyle name="一般 9 6" xfId="120" xr:uid="{00A1D78F-E326-4DA8-A41D-F921A874D522}"/>
    <cellStyle name="一般 9 7" xfId="142" xr:uid="{6C2B8425-B346-40DB-B02B-BE806F129D77}"/>
    <cellStyle name="一般 9 8" xfId="164" xr:uid="{DFD8AD1F-A2D2-42D8-8401-23F28F8F0D13}"/>
    <cellStyle name="一般 9 9" xfId="50" xr:uid="{EECF9E6C-739E-4A6E-837A-20484197EE3B}"/>
    <cellStyle name="中等" xfId="14" builtinId="28" customBuiltin="1"/>
    <cellStyle name="合計" xfId="22" builtinId="25" customBuiltin="1"/>
    <cellStyle name="好" xfId="12" builtinId="26" customBuiltin="1"/>
    <cellStyle name="百分比" xfId="1" builtinId="5"/>
    <cellStyle name="計算方式" xfId="17" builtinId="22" customBuiltin="1"/>
    <cellStyle name="連結的儲存格" xfId="18" builtinId="24" customBuiltin="1"/>
    <cellStyle name="備註 2" xfId="48" xr:uid="{D72044E7-432B-4E93-AE89-53773D1487C3}"/>
    <cellStyle name="備註 2 2" xfId="96" xr:uid="{A9638410-E2EE-4618-AD25-A5BF6E39FF65}"/>
    <cellStyle name="備註 2 3" xfId="118" xr:uid="{276DF785-EA75-4818-8BD0-FC90D119BBC6}"/>
    <cellStyle name="備註 2 4" xfId="140" xr:uid="{CBFF1EA1-1FD2-4BE0-8AE4-2532B1A63CD6}"/>
    <cellStyle name="備註 2 5" xfId="162" xr:uid="{A43BD343-DD51-431D-9159-90469683DA3A}"/>
    <cellStyle name="備註 2 6" xfId="184" xr:uid="{296B25D5-6339-49DB-9F0B-A35558E4E74A}"/>
    <cellStyle name="備註 2 7" xfId="74" xr:uid="{04606EAC-B76C-4EE5-9176-479E1D480A1C}"/>
    <cellStyle name="備註 3" xfId="186" xr:uid="{1E69A693-D49B-4CE8-82F2-553E7808EDD7}"/>
    <cellStyle name="說明文字" xfId="21" builtinId="53" customBuiltin="1"/>
    <cellStyle name="輔色1" xfId="23" builtinId="29" customBuiltin="1"/>
    <cellStyle name="輔色2" xfId="27" builtinId="33" customBuiltin="1"/>
    <cellStyle name="輔色3" xfId="31" builtinId="37" customBuiltin="1"/>
    <cellStyle name="輔色4" xfId="35" builtinId="41" customBuiltin="1"/>
    <cellStyle name="輔色5" xfId="39" builtinId="45" customBuiltin="1"/>
    <cellStyle name="輔色6" xfId="43" builtinId="49" customBuiltin="1"/>
    <cellStyle name="標題" xfId="7" builtinId="15" customBuiltin="1"/>
    <cellStyle name="標題 1" xfId="8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輸入" xfId="15" builtinId="20" customBuiltin="1"/>
    <cellStyle name="輸出" xfId="16" builtinId="21" customBuiltin="1"/>
    <cellStyle name="檢查儲存格" xfId="19" builtinId="23" customBuiltin="1"/>
    <cellStyle name="壞" xfId="13" builtinId="27" customBuiltin="1"/>
    <cellStyle name="警告文字" xfId="20" builtinId="11" customBuiltin="1"/>
  </cellStyles>
  <dxfs count="0"/>
  <tableStyles count="0" defaultTableStyle="TableStyleMedium2" defaultPivotStyle="PivotStyleLight16"/>
  <colors>
    <mruColors>
      <color rgb="FFFFFF99"/>
      <color rgb="FFFF66FF"/>
      <color rgb="FF70AD47"/>
      <color rgb="FFFFFFFF"/>
      <color rgb="FFFFCC00"/>
      <color rgb="FFA9D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R15"/>
  <sheetViews>
    <sheetView tabSelected="1" topLeftCell="BS1" zoomScaleNormal="100" workbookViewId="0">
      <pane ySplit="1" topLeftCell="A2" activePane="bottomLeft" state="frozen"/>
      <selection pane="bottomLeft" activeCell="DM30" sqref="DM30"/>
    </sheetView>
  </sheetViews>
  <sheetFormatPr defaultColWidth="11.33203125" defaultRowHeight="13.8"/>
  <cols>
    <col min="1" max="1" width="18.44140625" customWidth="1"/>
    <col min="2" max="2" width="3.6640625" customWidth="1"/>
    <col min="3" max="3" width="9" style="34" customWidth="1"/>
    <col min="4" max="6" width="9" customWidth="1"/>
    <col min="7" max="7" width="9" style="36" customWidth="1"/>
    <col min="8" max="11" width="9" customWidth="1"/>
    <col min="12" max="12" width="9" style="9" customWidth="1"/>
    <col min="13" max="13" width="9" style="8" hidden="1" customWidth="1"/>
    <col min="14" max="17" width="9" customWidth="1"/>
    <col min="18" max="26" width="4.88671875" customWidth="1"/>
    <col min="27" max="27" width="12.6640625" customWidth="1"/>
    <col min="28" max="28" width="3.88671875" customWidth="1"/>
    <col min="29" max="32" width="4.6640625" customWidth="1"/>
    <col min="33" max="47" width="3.88671875" hidden="1" customWidth="1"/>
    <col min="48" max="48" width="3.88671875" customWidth="1"/>
    <col min="49" max="52" width="4.6640625" customWidth="1"/>
    <col min="53" max="67" width="3.88671875" hidden="1" customWidth="1"/>
    <col min="68" max="68" width="3.88671875" customWidth="1"/>
    <col min="69" max="72" width="5.109375" customWidth="1"/>
    <col min="73" max="88" width="4.88671875" hidden="1" customWidth="1"/>
    <col min="89" max="90" width="5.88671875" hidden="1" customWidth="1"/>
    <col min="91" max="93" width="5.88671875" style="9" customWidth="1"/>
    <col min="94" max="96" width="5.88671875" style="2" customWidth="1"/>
    <col min="97" max="101" width="1.44140625" style="2" customWidth="1"/>
    <col min="102" max="102" width="5.88671875" style="2" customWidth="1"/>
    <col min="103" max="103" width="8.33203125" style="2" customWidth="1"/>
    <col min="104" max="104" width="11.33203125" style="2" customWidth="1"/>
    <col min="105" max="105" width="11.33203125" customWidth="1"/>
    <col min="106" max="106" width="11.33203125" style="27" hidden="1" customWidth="1"/>
    <col min="107" max="107" width="11.33203125" style="27" customWidth="1"/>
    <col min="108" max="112" width="4.5546875" style="2" customWidth="1"/>
    <col min="113" max="114" width="11.33203125" style="24"/>
    <col min="115" max="115" width="5.44140625" style="24" hidden="1" customWidth="1"/>
    <col min="116" max="116" width="5.44140625" style="24" customWidth="1"/>
    <col min="117" max="117" width="11.33203125" style="23"/>
    <col min="118" max="118" width="9" style="10" customWidth="1"/>
    <col min="119" max="119" width="9" style="23" customWidth="1"/>
    <col min="120" max="120" width="11.33203125" style="26"/>
  </cols>
  <sheetData>
    <row r="1" spans="1:122" s="1" customFormat="1" ht="69.75" customHeight="1">
      <c r="A1" s="29" t="s">
        <v>0</v>
      </c>
      <c r="B1" s="29" t="s">
        <v>185</v>
      </c>
      <c r="C1" s="33" t="s">
        <v>1</v>
      </c>
      <c r="D1" s="29" t="s">
        <v>125</v>
      </c>
      <c r="E1" s="29" t="s">
        <v>191</v>
      </c>
      <c r="F1" s="29" t="s">
        <v>138</v>
      </c>
      <c r="G1" s="35" t="s">
        <v>126</v>
      </c>
      <c r="H1" s="29" t="s">
        <v>139</v>
      </c>
      <c r="I1" s="29" t="s">
        <v>140</v>
      </c>
      <c r="J1" s="29" t="s">
        <v>180</v>
      </c>
      <c r="K1" s="29" t="s">
        <v>120</v>
      </c>
      <c r="L1" s="29" t="s">
        <v>2</v>
      </c>
      <c r="M1" s="7" t="s">
        <v>161</v>
      </c>
      <c r="N1" s="29" t="s">
        <v>160</v>
      </c>
      <c r="O1" s="29" t="s">
        <v>141</v>
      </c>
      <c r="P1" s="29" t="s">
        <v>3</v>
      </c>
      <c r="Q1" s="29" t="s">
        <v>4</v>
      </c>
      <c r="R1" s="29" t="s">
        <v>216</v>
      </c>
      <c r="S1" s="29" t="s">
        <v>5</v>
      </c>
      <c r="T1" s="29" t="s">
        <v>6</v>
      </c>
      <c r="U1" s="29" t="s">
        <v>142</v>
      </c>
      <c r="V1" s="29" t="s">
        <v>152</v>
      </c>
      <c r="W1" s="29" t="s">
        <v>182</v>
      </c>
      <c r="X1" s="29" t="s">
        <v>183</v>
      </c>
      <c r="Y1" s="29" t="s">
        <v>184</v>
      </c>
      <c r="Z1" s="29" t="s">
        <v>121</v>
      </c>
      <c r="AA1" s="29" t="s">
        <v>7</v>
      </c>
      <c r="AB1" s="29" t="s">
        <v>8</v>
      </c>
      <c r="AC1" s="29" t="s">
        <v>198</v>
      </c>
      <c r="AD1" s="29" t="s">
        <v>9</v>
      </c>
      <c r="AE1" s="29" t="s">
        <v>10</v>
      </c>
      <c r="AF1" s="29" t="s">
        <v>11</v>
      </c>
      <c r="AG1" s="29" t="s">
        <v>12</v>
      </c>
      <c r="AH1" s="29" t="s">
        <v>13</v>
      </c>
      <c r="AI1" s="29" t="s">
        <v>14</v>
      </c>
      <c r="AJ1" s="29" t="s">
        <v>209</v>
      </c>
      <c r="AK1" s="29" t="s">
        <v>15</v>
      </c>
      <c r="AL1" s="29" t="s">
        <v>16</v>
      </c>
      <c r="AM1" s="29" t="s">
        <v>17</v>
      </c>
      <c r="AN1" s="29" t="s">
        <v>18</v>
      </c>
      <c r="AO1" s="29" t="s">
        <v>19</v>
      </c>
      <c r="AP1" s="29" t="s">
        <v>20</v>
      </c>
      <c r="AQ1" s="29" t="s">
        <v>21</v>
      </c>
      <c r="AR1" s="29" t="s">
        <v>22</v>
      </c>
      <c r="AS1" s="29" t="s">
        <v>23</v>
      </c>
      <c r="AT1" s="29" t="s">
        <v>24</v>
      </c>
      <c r="AU1" s="29" t="s">
        <v>25</v>
      </c>
      <c r="AV1" s="29" t="s">
        <v>26</v>
      </c>
      <c r="AW1" s="29" t="s">
        <v>199</v>
      </c>
      <c r="AX1" s="29" t="s">
        <v>153</v>
      </c>
      <c r="AY1" s="29" t="s">
        <v>27</v>
      </c>
      <c r="AZ1" s="29" t="s">
        <v>28</v>
      </c>
      <c r="BA1" s="29" t="s">
        <v>29</v>
      </c>
      <c r="BB1" s="29" t="s">
        <v>30</v>
      </c>
      <c r="BC1" s="29" t="s">
        <v>31</v>
      </c>
      <c r="BD1" s="29" t="s">
        <v>32</v>
      </c>
      <c r="BE1" s="29" t="s">
        <v>33</v>
      </c>
      <c r="BF1" s="29" t="s">
        <v>34</v>
      </c>
      <c r="BG1" s="29" t="s">
        <v>35</v>
      </c>
      <c r="BH1" s="29" t="s">
        <v>36</v>
      </c>
      <c r="BI1" s="29" t="s">
        <v>37</v>
      </c>
      <c r="BJ1" s="29" t="s">
        <v>38</v>
      </c>
      <c r="BK1" s="29" t="s">
        <v>39</v>
      </c>
      <c r="BL1" s="29" t="s">
        <v>40</v>
      </c>
      <c r="BM1" s="29" t="s">
        <v>41</v>
      </c>
      <c r="BN1" s="29" t="s">
        <v>42</v>
      </c>
      <c r="BO1" s="29" t="s">
        <v>43</v>
      </c>
      <c r="BP1" s="29" t="s">
        <v>44</v>
      </c>
      <c r="BQ1" s="29" t="s">
        <v>200</v>
      </c>
      <c r="BR1" s="29" t="s">
        <v>45</v>
      </c>
      <c r="BS1" s="29" t="s">
        <v>46</v>
      </c>
      <c r="BT1" s="29" t="s">
        <v>47</v>
      </c>
      <c r="BU1" s="29" t="s">
        <v>48</v>
      </c>
      <c r="BV1" s="29" t="s">
        <v>49</v>
      </c>
      <c r="BW1" s="29" t="s">
        <v>50</v>
      </c>
      <c r="BX1" s="29" t="s">
        <v>51</v>
      </c>
      <c r="BY1" s="29" t="s">
        <v>52</v>
      </c>
      <c r="BZ1" s="29" t="s">
        <v>53</v>
      </c>
      <c r="CA1" s="29" t="s">
        <v>54</v>
      </c>
      <c r="CB1" s="29" t="s">
        <v>55</v>
      </c>
      <c r="CC1" s="29" t="s">
        <v>56</v>
      </c>
      <c r="CD1" s="29" t="s">
        <v>57</v>
      </c>
      <c r="CE1" s="29" t="s">
        <v>58</v>
      </c>
      <c r="CF1" s="29" t="s">
        <v>59</v>
      </c>
      <c r="CG1" s="29" t="s">
        <v>60</v>
      </c>
      <c r="CH1" s="29" t="s">
        <v>61</v>
      </c>
      <c r="CI1" s="29" t="s">
        <v>62</v>
      </c>
      <c r="CJ1" s="29" t="s">
        <v>127</v>
      </c>
      <c r="CK1" s="29" t="s">
        <v>131</v>
      </c>
      <c r="CL1" s="29" t="s">
        <v>122</v>
      </c>
      <c r="CM1" s="29" t="s">
        <v>162</v>
      </c>
      <c r="CN1" s="29" t="s">
        <v>201</v>
      </c>
      <c r="CO1" s="29" t="s">
        <v>202</v>
      </c>
      <c r="CP1" s="30" t="s">
        <v>158</v>
      </c>
      <c r="CQ1" s="29" t="s">
        <v>203</v>
      </c>
      <c r="CR1" s="29" t="s">
        <v>204</v>
      </c>
      <c r="CS1" s="29" t="s">
        <v>205</v>
      </c>
      <c r="CT1" s="29" t="s">
        <v>206</v>
      </c>
      <c r="CU1" s="29" t="s">
        <v>159</v>
      </c>
      <c r="CV1" s="29" t="s">
        <v>207</v>
      </c>
      <c r="CW1" s="29" t="s">
        <v>208</v>
      </c>
      <c r="CX1" s="29" t="s">
        <v>192</v>
      </c>
      <c r="CY1" s="29" t="s">
        <v>193</v>
      </c>
      <c r="CZ1" s="29" t="s">
        <v>210</v>
      </c>
      <c r="DA1" s="29" t="s">
        <v>217</v>
      </c>
      <c r="DB1" s="20" t="s">
        <v>186</v>
      </c>
      <c r="DC1" s="15" t="s">
        <v>187</v>
      </c>
      <c r="DD1" s="16" t="s">
        <v>195</v>
      </c>
      <c r="DE1" s="16" t="s">
        <v>154</v>
      </c>
      <c r="DF1" s="16" t="s">
        <v>196</v>
      </c>
      <c r="DG1" s="15" t="s">
        <v>221</v>
      </c>
      <c r="DH1" s="15" t="s">
        <v>222</v>
      </c>
      <c r="DI1" s="22" t="s">
        <v>136</v>
      </c>
      <c r="DJ1" s="15" t="s">
        <v>197</v>
      </c>
      <c r="DK1" s="21" t="s">
        <v>122</v>
      </c>
      <c r="DL1" s="15" t="s">
        <v>181</v>
      </c>
      <c r="DM1" s="17" t="s">
        <v>111</v>
      </c>
      <c r="DN1" s="18" t="s">
        <v>189</v>
      </c>
      <c r="DO1" s="17" t="s">
        <v>190</v>
      </c>
      <c r="DP1" s="19" t="s">
        <v>157</v>
      </c>
      <c r="DQ1" s="19" t="s">
        <v>224</v>
      </c>
      <c r="DR1" s="19" t="s">
        <v>214</v>
      </c>
    </row>
    <row r="2" spans="1:122">
      <c r="A2" s="47" t="s">
        <v>227</v>
      </c>
      <c r="B2" s="48">
        <v>59963955</v>
      </c>
      <c r="C2" s="49">
        <v>44895.947719907403</v>
      </c>
      <c r="D2" s="47" t="s">
        <v>129</v>
      </c>
      <c r="E2" s="47" t="s">
        <v>225</v>
      </c>
      <c r="F2" s="47" t="s">
        <v>226</v>
      </c>
      <c r="G2" s="50">
        <v>44895</v>
      </c>
      <c r="H2" s="47" t="s">
        <v>100</v>
      </c>
      <c r="I2" s="47" t="s">
        <v>101</v>
      </c>
      <c r="J2" s="47" t="s">
        <v>173</v>
      </c>
      <c r="K2" s="47" t="s">
        <v>116</v>
      </c>
      <c r="L2" s="47" t="s">
        <v>63</v>
      </c>
      <c r="M2" s="47" t="s">
        <v>96</v>
      </c>
      <c r="N2" s="47" t="s">
        <v>96</v>
      </c>
      <c r="O2" s="47" t="s">
        <v>137</v>
      </c>
      <c r="P2" s="47" t="s">
        <v>64</v>
      </c>
      <c r="Q2" s="51">
        <v>11</v>
      </c>
      <c r="R2" s="47"/>
      <c r="S2" s="47" t="s">
        <v>65</v>
      </c>
      <c r="T2" s="47" t="s">
        <v>68</v>
      </c>
      <c r="U2" s="52"/>
      <c r="V2" s="47"/>
      <c r="W2" s="47" t="s">
        <v>144</v>
      </c>
      <c r="X2" s="47" t="s">
        <v>143</v>
      </c>
      <c r="Y2" s="47" t="s">
        <v>83</v>
      </c>
      <c r="Z2" s="47" t="s">
        <v>115</v>
      </c>
      <c r="AA2" s="52" t="s">
        <v>228</v>
      </c>
      <c r="AB2" s="44" t="s">
        <v>144</v>
      </c>
      <c r="AC2" s="51">
        <v>74.349999999999994</v>
      </c>
      <c r="AD2" s="51">
        <v>-115.05</v>
      </c>
      <c r="AE2" s="51">
        <v>-115.32</v>
      </c>
      <c r="AF2" s="51">
        <v>-115.49</v>
      </c>
      <c r="AG2" s="51">
        <v>38.92</v>
      </c>
      <c r="AH2" s="51">
        <v>62</v>
      </c>
      <c r="AI2" s="51">
        <v>74.349999999999994</v>
      </c>
      <c r="AJ2" s="51">
        <v>1</v>
      </c>
      <c r="AK2" s="51">
        <v>1</v>
      </c>
      <c r="AL2" s="51">
        <v>1</v>
      </c>
      <c r="AM2" s="51">
        <v>44.25</v>
      </c>
      <c r="AN2" s="51">
        <v>42</v>
      </c>
      <c r="AO2" s="51">
        <v>42</v>
      </c>
      <c r="AP2" s="51">
        <v>1</v>
      </c>
      <c r="AQ2" s="51">
        <v>1</v>
      </c>
      <c r="AR2" s="51">
        <v>1</v>
      </c>
      <c r="AS2" s="51">
        <v>0.99</v>
      </c>
      <c r="AT2" s="51">
        <v>1</v>
      </c>
      <c r="AU2" s="51">
        <v>1</v>
      </c>
      <c r="AV2" s="44" t="s">
        <v>143</v>
      </c>
      <c r="AW2" s="51">
        <v>67.400000000000006</v>
      </c>
      <c r="AX2" s="51">
        <v>-112.6</v>
      </c>
      <c r="AY2" s="51">
        <v>-112.43</v>
      </c>
      <c r="AZ2" s="51">
        <v>-112.26</v>
      </c>
      <c r="BA2" s="51">
        <v>29.45</v>
      </c>
      <c r="BB2" s="51">
        <v>45.35</v>
      </c>
      <c r="BC2" s="51">
        <v>41.6</v>
      </c>
      <c r="BD2" s="51">
        <v>1</v>
      </c>
      <c r="BE2" s="51">
        <v>1</v>
      </c>
      <c r="BF2" s="51">
        <v>1</v>
      </c>
      <c r="BG2" s="51">
        <v>31.25</v>
      </c>
      <c r="BH2" s="51">
        <v>35.5</v>
      </c>
      <c r="BI2" s="51">
        <v>30.75</v>
      </c>
      <c r="BJ2" s="51">
        <v>1</v>
      </c>
      <c r="BK2" s="51">
        <v>1</v>
      </c>
      <c r="BL2" s="51">
        <v>1</v>
      </c>
      <c r="BM2" s="51">
        <v>0.98</v>
      </c>
      <c r="BN2" s="51">
        <v>1</v>
      </c>
      <c r="BO2" s="51">
        <v>1</v>
      </c>
      <c r="BP2" s="44" t="s">
        <v>83</v>
      </c>
      <c r="BQ2" s="51">
        <v>91</v>
      </c>
      <c r="BR2" s="51">
        <v>-108.08</v>
      </c>
      <c r="BS2" s="51">
        <v>-107.79</v>
      </c>
      <c r="BT2" s="51">
        <v>-107.42</v>
      </c>
      <c r="BU2" s="51">
        <v>91</v>
      </c>
      <c r="BV2" s="51">
        <v>88.83</v>
      </c>
      <c r="BW2" s="51">
        <v>81.7</v>
      </c>
      <c r="BX2" s="51">
        <v>1</v>
      </c>
      <c r="BY2" s="51">
        <v>1</v>
      </c>
      <c r="BZ2" s="51">
        <v>1</v>
      </c>
      <c r="CA2" s="51">
        <v>38.53</v>
      </c>
      <c r="CB2" s="51">
        <v>37.58</v>
      </c>
      <c r="CC2" s="51">
        <v>36.31</v>
      </c>
      <c r="CD2" s="51">
        <v>1</v>
      </c>
      <c r="CE2" s="51">
        <v>1</v>
      </c>
      <c r="CF2" s="51">
        <v>1</v>
      </c>
      <c r="CG2" s="51">
        <v>1</v>
      </c>
      <c r="CH2" s="51">
        <v>1</v>
      </c>
      <c r="CI2" s="51">
        <v>1</v>
      </c>
      <c r="CJ2" s="47"/>
      <c r="CK2" s="47" t="s">
        <v>132</v>
      </c>
      <c r="CL2" s="47"/>
      <c r="CM2" s="53" t="s">
        <v>163</v>
      </c>
      <c r="CN2" s="54">
        <v>-94</v>
      </c>
      <c r="CO2" s="54">
        <v>-82</v>
      </c>
      <c r="CP2" s="54">
        <v>-77.44</v>
      </c>
      <c r="CQ2" s="54">
        <v>-73</v>
      </c>
      <c r="CR2" s="54">
        <v>-54</v>
      </c>
      <c r="CS2" s="54">
        <v>-13.5</v>
      </c>
      <c r="CT2" s="54">
        <v>-10.5</v>
      </c>
      <c r="CU2" s="54">
        <v>-9.59</v>
      </c>
      <c r="CV2" s="54">
        <v>-8.5</v>
      </c>
      <c r="CW2" s="54">
        <v>-6</v>
      </c>
      <c r="CX2" s="51">
        <v>121.5052161</v>
      </c>
      <c r="CY2" s="51">
        <v>24.9895219</v>
      </c>
      <c r="CZ2" s="53" t="s">
        <v>68</v>
      </c>
      <c r="DA2" s="53" t="s">
        <v>220</v>
      </c>
      <c r="DC2" s="31">
        <f t="shared" ref="DC2:DC15" si="0">IF(CP2&lt;-10,CP2,
IF(ISERROR(AVERAGE(CN2:CR2)),"",
AVERAGE(CN2:CR2)
))</f>
        <v>-77.44</v>
      </c>
      <c r="DD2" s="25">
        <f t="shared" ref="DD2:DD15" si="1">IF(AC2&lt;&gt;"",AC2/100,"")</f>
        <v>0.74349999999999994</v>
      </c>
      <c r="DE2" s="25">
        <f t="shared" ref="DE2:DE15" si="2">IF(AW2&lt;&gt;"",AW2/100,"")</f>
        <v>0.67400000000000004</v>
      </c>
      <c r="DF2" s="25">
        <f t="shared" ref="DF2:DF15" si="3">IF(BQ2&lt;&gt;"",BQ2/100,"")</f>
        <v>0.91</v>
      </c>
      <c r="DG2" s="13">
        <f t="shared" ref="DG2:DG15" si="4">MAX(DD2,DE2,DF2)</f>
        <v>0.91</v>
      </c>
      <c r="DH2" s="14" t="str">
        <f t="shared" ref="DH2:DH15" si="5">IF(DG2=DD2,W2,IF(DG2=DE2,X2,IF(DG2=DF2,Y2,"")))</f>
        <v>235N8000</v>
      </c>
      <c r="DI2" s="3" t="e">
        <f>VLOOKUP(G2,#REF!,2,0)</f>
        <v>#REF!</v>
      </c>
      <c r="DJ2" s="4" t="str">
        <f t="shared" ref="DJ2:DJ15" si="6">IF(DC2&gt;-10,"",IF(ISERROR(DC2),"",CONCATENATE(INT(DC2/5)*5+5,"~",INT(DC2/5)*5)))</f>
        <v>-75~-80</v>
      </c>
      <c r="DK2" s="4" t="str">
        <f t="shared" ref="DK2:DK15" si="7">IF(OR(CL2="凱擘",CL2="台固媒體"),"凱擘","")</f>
        <v/>
      </c>
      <c r="DL2" s="5" t="str">
        <f t="shared" ref="DL2:DL15" si="8">IF(AND(OR(N2="5G",N2="I5G"),O2="5GNSA"),"5G True User",IF(OR(N2="2G",N2="3G",N2="4G",N2="I4G"),"4G",IF(AND(OR(N2="5G",N2="I5G"),O2&lt;&gt;"5GNSA"),"5G非TU","")))</f>
        <v>4G</v>
      </c>
      <c r="DM2" s="6">
        <f t="shared" ref="DM2:DM15" si="9">COUNTIFS(AD2:AF2,"&gt;-105",AD2:AF2,"&lt;0")+COUNTIFS(AX2:AZ2,"&gt;-105",AX2:AZ2,"&lt;0")+COUNTIFS(BR2:BT2,"&gt;-105",BR2:BT2,"&lt;0")</f>
        <v>0</v>
      </c>
      <c r="DN2" s="11">
        <f t="shared" ref="DN2:DN15" si="10">ROUND(MAX(DD2,DE2,DF2)*100/5,0)*0.05</f>
        <v>0.9</v>
      </c>
      <c r="DO2" s="12">
        <f t="shared" ref="DO2:DO15" si="11">IF(DC2&gt;-10,"",ROUND(DC2/5,0)*5)</f>
        <v>-75</v>
      </c>
      <c r="DP2" s="32" t="str">
        <f t="shared" ref="DP2:DP15" si="12">IF(R2="作業","障礙",
IF(R2="障礙","障礙",
IF(R2="抗爭","抗爭",
IF(R2="40055重大障礙","40055重大障礙",
IF(R2="非TWM問題的障礙","非TWM問題的障礙",
IF(U2=35806,"非TWM問題的障礙",
IF( OR(AND(AJ2&lt;&gt;"",AJ2&gt;0,AJ2&lt;0.7),
       AND(AK2&lt;&gt;"",AK2&gt;0,AK2&lt;0.7),
       AND(AL2&lt;&gt;"",AL2&gt;0,AL2&lt;0.7),
       AND(AP2&lt;&gt;"",AP2&gt;0,AP2&lt;0.7),
       AND(AQ2&lt;&gt;"",AQ2&gt;0,AQ2&lt;0.7),
       AND(AR2&lt;&gt;"",AR2&gt;0,AR2&lt;0.7),
       AND(AS2&lt;&gt;"",AS2&gt;0,AS2&lt;0.7),
       AND(AT2&lt;&gt;"",AT2&gt;0,AT2&lt;0.7),
       AND(AU2&lt;&gt;"",AU2&gt;0,AU2&lt;0.7)),"障礙",
IF( OR(AND(BD2&lt;&gt;"",BD2&gt;0,BD2&lt;0.7),
       AND(BE2&lt;&gt;"",BE2&gt;0,BE2&lt;0.7),
       AND(BF2&lt;&gt;"",BF2&gt;0,BF2&lt;0.7),
       AND(BJ2&lt;&gt;"",BJ2&gt;0,BJ2&lt;0.7),
       AND(BK2&lt;&gt;"",BK2&gt;0,BK2&lt;0.7),
       AND(BL2&lt;&gt;"",BL2&gt;0,BL2&lt;0.7),
       AND(BM2&lt;&gt;"",BM2&gt;0,BM2&lt;0.7),
       AND(BN2&lt;&gt;"",BN2&gt;0,BN2&lt;0.7),
       AND(BO2&lt;&gt;"",BO2&gt;0,BO2&lt;0.7)),"障礙",
IF( OR(AND(BX2&lt;&gt;"",BX2&gt;0,BX2&lt;0.7),
       AND(BY2&lt;&gt;"",BY2&gt;0,BY2&lt;0.7),
       AND(BZ2&lt;&gt;"",BZ2&gt;0,BZ2&lt;0.7),
       AND(CD2&lt;&gt;"",CD2&gt;0,CD2&lt;0.7),
       AND(CE2&lt;&gt;"",CE2&gt;0,CE2&lt;0.7),
       AND(CF2&lt;&gt;"",CF2&gt;0,CF2&lt;0.7),
       AND(CG2&lt;&gt;"",CG2&gt;0,CG2&lt;0.7),
       AND(CH2&lt;&gt;"",CH2&gt;0,CH2&lt;0.7),
       AND(CI2&lt;&gt;"",CI2&gt;0,CI2&lt;0.7)),"障礙",
IF(OR(CJ2="住抗",CJ2="暫時移除設備"),"抗爭",
IF(CJ2&lt;&gt;"","障礙",
IF(DM2&gt;2,"干擾",
IF(Q2=6,"CC6",
IF( OR(AND(DD2&lt;&gt;"",DD2&gt;0.8),AND(DE2&lt;&gt;"",DE2&gt;0.8),AND(DF2&lt;&gt;"",DF2&gt;0.8)),"PRB&gt;80",
IF(AND(DC2&gt;-106,DC2&lt;-30),"RSRP優於-106",
IF(DC2&lt;=-106,"RSRP劣於-106",
""))))))))))))))))</f>
        <v>PRB&gt;80</v>
      </c>
      <c r="DQ2" s="37" t="str">
        <f t="shared" ref="DQ2:DQ15" si="13">IF(ISERROR(SEARCH("&gt;&gt;檢查",AA2)),"",MID(AA2,SEARCH("PM分析:",AA2)+5,SEARCH("&gt;&gt;檢查",AA2)-SEARCH("PM分析:",AA2)-5))</f>
        <v>答案3</v>
      </c>
      <c r="DR2" s="28" t="str">
        <f t="shared" ref="DR2:DR15" si="14">IF(T2="因客訴地點人多，導致收訊擁擠","基站擁擠",
IF(T2="因應特別活動調整相關參數導致","TTC",
IF(OR(T2="基站障礙問題查測中",T2="基站問題待料中",T2="基站障礙問題已修復",T2="施工作業已恢復",T2="基站抗爭暫時關閉",T2="基站抗爭持續關閉中",T2="基站抗爭已復站",T2="基地台抗爭拆站",T2="基地台群體抗爭",T2="基站隱藏性障礙問題已修復"),"基站障礙",
IF(OR(R2="作業",R2="障礙",R2="抗爭"),"基站障礙",
IF(OR(T2="外在不明干擾影響，查測中",T2="干擾問題已排除",T2="外在不明干擾(大規模)影響",T2="干擾(大規模)問題已排除"),"干擾",
IF(R2="干擾","干擾",
""))))))</f>
        <v>基站擁擠</v>
      </c>
    </row>
    <row r="3" spans="1:122">
      <c r="A3" s="38" t="s">
        <v>229</v>
      </c>
      <c r="B3" s="39">
        <v>62127689</v>
      </c>
      <c r="C3" s="40">
        <v>44895.947893518503</v>
      </c>
      <c r="D3" s="38" t="s">
        <v>129</v>
      </c>
      <c r="E3" s="38" t="s">
        <v>225</v>
      </c>
      <c r="F3" s="38" t="s">
        <v>226</v>
      </c>
      <c r="G3" s="41">
        <v>44895</v>
      </c>
      <c r="H3" s="38" t="s">
        <v>105</v>
      </c>
      <c r="I3" s="38" t="s">
        <v>106</v>
      </c>
      <c r="J3" s="38" t="s">
        <v>170</v>
      </c>
      <c r="K3" s="38" t="s">
        <v>114</v>
      </c>
      <c r="L3" s="38" t="s">
        <v>63</v>
      </c>
      <c r="M3" s="38" t="s">
        <v>96</v>
      </c>
      <c r="N3" s="38" t="s">
        <v>96</v>
      </c>
      <c r="O3" s="38" t="s">
        <v>137</v>
      </c>
      <c r="P3" s="38" t="s">
        <v>64</v>
      </c>
      <c r="Q3" s="42">
        <v>5</v>
      </c>
      <c r="R3" s="38"/>
      <c r="S3" s="38"/>
      <c r="T3" s="38"/>
      <c r="U3" s="43"/>
      <c r="V3" s="38"/>
      <c r="W3" s="38" t="s">
        <v>94</v>
      </c>
      <c r="X3" s="38" t="s">
        <v>74</v>
      </c>
      <c r="Y3" s="38" t="s">
        <v>73</v>
      </c>
      <c r="Z3" s="38" t="s">
        <v>115</v>
      </c>
      <c r="AA3" s="38" t="s">
        <v>223</v>
      </c>
      <c r="AB3" s="44" t="s">
        <v>94</v>
      </c>
      <c r="AC3" s="42"/>
      <c r="AD3" s="42">
        <v>-106.07</v>
      </c>
      <c r="AE3" s="42">
        <v>-105.79</v>
      </c>
      <c r="AF3" s="42">
        <v>-106.22</v>
      </c>
      <c r="AG3" s="42">
        <v>51.09</v>
      </c>
      <c r="AH3" s="42">
        <v>50.54</v>
      </c>
      <c r="AI3" s="42">
        <v>56.88</v>
      </c>
      <c r="AJ3" s="42">
        <v>1</v>
      </c>
      <c r="AK3" s="42">
        <v>1</v>
      </c>
      <c r="AL3" s="42">
        <v>1</v>
      </c>
      <c r="AM3" s="42">
        <v>25.47</v>
      </c>
      <c r="AN3" s="42">
        <v>25.03</v>
      </c>
      <c r="AO3" s="42">
        <v>25.89</v>
      </c>
      <c r="AP3" s="42">
        <v>1</v>
      </c>
      <c r="AQ3" s="42">
        <v>1</v>
      </c>
      <c r="AR3" s="42">
        <v>1</v>
      </c>
      <c r="AS3" s="42">
        <v>0.99</v>
      </c>
      <c r="AT3" s="42">
        <v>0.99</v>
      </c>
      <c r="AU3" s="42">
        <v>0.99</v>
      </c>
      <c r="AV3" s="44" t="s">
        <v>74</v>
      </c>
      <c r="AW3" s="42"/>
      <c r="AX3" s="42">
        <v>-112.91</v>
      </c>
      <c r="AY3" s="42">
        <v>-113</v>
      </c>
      <c r="AZ3" s="42">
        <v>-113.38</v>
      </c>
      <c r="BA3" s="42">
        <v>49.66</v>
      </c>
      <c r="BB3" s="42">
        <v>40.28</v>
      </c>
      <c r="BC3" s="42">
        <v>43.54</v>
      </c>
      <c r="BD3" s="42">
        <v>1</v>
      </c>
      <c r="BE3" s="42">
        <v>1</v>
      </c>
      <c r="BF3" s="42">
        <v>1</v>
      </c>
      <c r="BG3" s="42">
        <v>23.25</v>
      </c>
      <c r="BH3" s="42">
        <v>21.78</v>
      </c>
      <c r="BI3" s="42">
        <v>21.56</v>
      </c>
      <c r="BJ3" s="42">
        <v>1</v>
      </c>
      <c r="BK3" s="42">
        <v>1</v>
      </c>
      <c r="BL3" s="42">
        <v>1</v>
      </c>
      <c r="BM3" s="42">
        <v>1</v>
      </c>
      <c r="BN3" s="42">
        <v>1</v>
      </c>
      <c r="BO3" s="42">
        <v>0.99</v>
      </c>
      <c r="BP3" s="44" t="s">
        <v>73</v>
      </c>
      <c r="BQ3" s="42"/>
      <c r="BR3" s="42">
        <v>-113.33</v>
      </c>
      <c r="BS3" s="42">
        <v>-112.25</v>
      </c>
      <c r="BT3" s="42">
        <v>-112.46</v>
      </c>
      <c r="BU3" s="42">
        <v>65.84</v>
      </c>
      <c r="BV3" s="42">
        <v>63.26</v>
      </c>
      <c r="BW3" s="42">
        <v>55.91</v>
      </c>
      <c r="BX3" s="42">
        <v>1</v>
      </c>
      <c r="BY3" s="42">
        <v>1</v>
      </c>
      <c r="BZ3" s="42">
        <v>1</v>
      </c>
      <c r="CA3" s="42">
        <v>35.590000000000003</v>
      </c>
      <c r="CB3" s="42">
        <v>34.869999999999997</v>
      </c>
      <c r="CC3" s="42">
        <v>32.31</v>
      </c>
      <c r="CD3" s="42">
        <v>1</v>
      </c>
      <c r="CE3" s="42">
        <v>1</v>
      </c>
      <c r="CF3" s="42">
        <v>1</v>
      </c>
      <c r="CG3" s="42">
        <v>1</v>
      </c>
      <c r="CH3" s="42">
        <v>1</v>
      </c>
      <c r="CI3" s="42">
        <v>1</v>
      </c>
      <c r="CJ3" s="38"/>
      <c r="CK3" s="38" t="s">
        <v>132</v>
      </c>
      <c r="CL3" s="38" t="s">
        <v>124</v>
      </c>
      <c r="CM3" s="45" t="s">
        <v>163</v>
      </c>
      <c r="CN3" s="46">
        <v>-118</v>
      </c>
      <c r="CO3" s="46">
        <v>-115</v>
      </c>
      <c r="CP3" s="46">
        <v>-108.36</v>
      </c>
      <c r="CQ3" s="46">
        <v>-99</v>
      </c>
      <c r="CR3" s="46">
        <v>-93</v>
      </c>
      <c r="CS3" s="46">
        <v>-15.5</v>
      </c>
      <c r="CT3" s="46">
        <v>-13.75</v>
      </c>
      <c r="CU3" s="46">
        <v>-12.16</v>
      </c>
      <c r="CV3" s="46">
        <v>-10.75</v>
      </c>
      <c r="CW3" s="46">
        <v>-9.5</v>
      </c>
      <c r="CX3" s="42">
        <v>120.37827420000001</v>
      </c>
      <c r="CY3" s="42">
        <v>22.633538000000001</v>
      </c>
      <c r="CZ3" s="45" t="s">
        <v>211</v>
      </c>
      <c r="DA3" s="45" t="s">
        <v>218</v>
      </c>
      <c r="DC3" s="31">
        <f t="shared" si="0"/>
        <v>-108.36</v>
      </c>
      <c r="DD3" s="25" t="str">
        <f t="shared" si="1"/>
        <v/>
      </c>
      <c r="DE3" s="25" t="str">
        <f t="shared" si="2"/>
        <v/>
      </c>
      <c r="DF3" s="25" t="str">
        <f t="shared" si="3"/>
        <v/>
      </c>
      <c r="DG3" s="13">
        <f t="shared" si="4"/>
        <v>0</v>
      </c>
      <c r="DH3" s="14" t="str">
        <f t="shared" si="5"/>
        <v/>
      </c>
      <c r="DI3" s="3" t="e">
        <f>VLOOKUP(G3,#REF!,2,0)</f>
        <v>#REF!</v>
      </c>
      <c r="DJ3" s="4" t="str">
        <f t="shared" si="6"/>
        <v>-105~-110</v>
      </c>
      <c r="DK3" s="4" t="str">
        <f t="shared" si="7"/>
        <v>凱擘</v>
      </c>
      <c r="DL3" s="5" t="str">
        <f t="shared" si="8"/>
        <v>4G</v>
      </c>
      <c r="DM3" s="6">
        <f t="shared" si="9"/>
        <v>0</v>
      </c>
      <c r="DN3" s="11">
        <f t="shared" si="10"/>
        <v>0</v>
      </c>
      <c r="DO3" s="12">
        <f t="shared" si="11"/>
        <v>-110</v>
      </c>
      <c r="DP3" s="32" t="str">
        <f t="shared" si="12"/>
        <v>RSRP劣於-106</v>
      </c>
      <c r="DQ3" s="37" t="str">
        <f t="shared" si="13"/>
        <v/>
      </c>
      <c r="DR3" s="28" t="str">
        <f t="shared" si="14"/>
        <v/>
      </c>
    </row>
    <row r="4" spans="1:122">
      <c r="A4" s="47" t="s">
        <v>230</v>
      </c>
      <c r="B4" s="48">
        <v>64358279</v>
      </c>
      <c r="C4" s="49">
        <v>44895.948472222197</v>
      </c>
      <c r="D4" s="47" t="s">
        <v>129</v>
      </c>
      <c r="E4" s="47" t="s">
        <v>225</v>
      </c>
      <c r="F4" s="47" t="s">
        <v>226</v>
      </c>
      <c r="G4" s="50">
        <v>44895</v>
      </c>
      <c r="H4" s="47" t="s">
        <v>100</v>
      </c>
      <c r="I4" s="47" t="s">
        <v>107</v>
      </c>
      <c r="J4" s="47" t="s">
        <v>179</v>
      </c>
      <c r="K4" s="47" t="s">
        <v>116</v>
      </c>
      <c r="L4" s="47" t="s">
        <v>63</v>
      </c>
      <c r="M4" s="47" t="s">
        <v>96</v>
      </c>
      <c r="N4" s="47" t="s">
        <v>96</v>
      </c>
      <c r="O4" s="47" t="s">
        <v>134</v>
      </c>
      <c r="P4" s="47" t="s">
        <v>64</v>
      </c>
      <c r="Q4" s="51">
        <v>11</v>
      </c>
      <c r="R4" s="47"/>
      <c r="S4" s="47" t="s">
        <v>65</v>
      </c>
      <c r="T4" s="47" t="s">
        <v>68</v>
      </c>
      <c r="U4" s="52"/>
      <c r="V4" s="47"/>
      <c r="W4" s="47" t="s">
        <v>156</v>
      </c>
      <c r="X4" s="47" t="s">
        <v>149</v>
      </c>
      <c r="Y4" s="47" t="s">
        <v>155</v>
      </c>
      <c r="Z4" s="47" t="s">
        <v>115</v>
      </c>
      <c r="AA4" s="52" t="s">
        <v>231</v>
      </c>
      <c r="AB4" s="44" t="s">
        <v>156</v>
      </c>
      <c r="AC4" s="51">
        <v>42.62</v>
      </c>
      <c r="AD4" s="51">
        <v>-115.36</v>
      </c>
      <c r="AE4" s="51">
        <v>-115.43</v>
      </c>
      <c r="AF4" s="51">
        <v>-115.74</v>
      </c>
      <c r="AG4" s="51">
        <v>39.83</v>
      </c>
      <c r="AH4" s="51">
        <v>41.72</v>
      </c>
      <c r="AI4" s="51">
        <v>40.67</v>
      </c>
      <c r="AJ4" s="51">
        <v>1</v>
      </c>
      <c r="AK4" s="51">
        <v>1</v>
      </c>
      <c r="AL4" s="51">
        <v>1</v>
      </c>
      <c r="AM4" s="51">
        <v>14.5</v>
      </c>
      <c r="AN4" s="51">
        <v>15.17</v>
      </c>
      <c r="AO4" s="51">
        <v>13.62</v>
      </c>
      <c r="AP4" s="51">
        <v>0.99</v>
      </c>
      <c r="AQ4" s="51">
        <v>1</v>
      </c>
      <c r="AR4" s="51">
        <v>1</v>
      </c>
      <c r="AS4" s="51">
        <v>0.99</v>
      </c>
      <c r="AT4" s="51">
        <v>0.99</v>
      </c>
      <c r="AU4" s="51">
        <v>0.99</v>
      </c>
      <c r="AV4" s="44" t="s">
        <v>149</v>
      </c>
      <c r="AW4" s="51">
        <v>17.7</v>
      </c>
      <c r="AX4" s="51">
        <v>-113.29</v>
      </c>
      <c r="AY4" s="51">
        <v>-114.28</v>
      </c>
      <c r="AZ4" s="51">
        <v>-112.34</v>
      </c>
      <c r="BA4" s="51">
        <v>7.01</v>
      </c>
      <c r="BB4" s="51">
        <v>5.86</v>
      </c>
      <c r="BC4" s="51">
        <v>6.15</v>
      </c>
      <c r="BD4" s="51">
        <v>1</v>
      </c>
      <c r="BE4" s="51">
        <v>1</v>
      </c>
      <c r="BF4" s="51">
        <v>1</v>
      </c>
      <c r="BG4" s="51">
        <v>4.6100000000000003</v>
      </c>
      <c r="BH4" s="51">
        <v>4.2</v>
      </c>
      <c r="BI4" s="51">
        <v>4.28</v>
      </c>
      <c r="BJ4" s="51">
        <v>1</v>
      </c>
      <c r="BK4" s="51">
        <v>1</v>
      </c>
      <c r="BL4" s="51">
        <v>1</v>
      </c>
      <c r="BM4" s="51">
        <v>1</v>
      </c>
      <c r="BN4" s="51">
        <v>1</v>
      </c>
      <c r="BO4" s="51">
        <v>1</v>
      </c>
      <c r="BP4" s="44" t="s">
        <v>155</v>
      </c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47"/>
      <c r="CK4" s="47" t="s">
        <v>132</v>
      </c>
      <c r="CL4" s="47" t="s">
        <v>128</v>
      </c>
      <c r="CM4" s="53" t="s">
        <v>163</v>
      </c>
      <c r="CN4" s="54">
        <v>-88</v>
      </c>
      <c r="CO4" s="54">
        <v>-88</v>
      </c>
      <c r="CP4" s="54">
        <v>-88</v>
      </c>
      <c r="CQ4" s="54">
        <v>-88</v>
      </c>
      <c r="CR4" s="54">
        <v>-88</v>
      </c>
      <c r="CS4" s="54">
        <v>-9</v>
      </c>
      <c r="CT4" s="54">
        <v>-9</v>
      </c>
      <c r="CU4" s="54">
        <v>-9</v>
      </c>
      <c r="CV4" s="54">
        <v>-9</v>
      </c>
      <c r="CW4" s="54">
        <v>-9</v>
      </c>
      <c r="CX4" s="51">
        <v>121.1090185</v>
      </c>
      <c r="CY4" s="51">
        <v>24.7173655</v>
      </c>
      <c r="CZ4" s="53" t="s">
        <v>211</v>
      </c>
      <c r="DA4" s="53" t="s">
        <v>220</v>
      </c>
      <c r="DC4" s="31">
        <f t="shared" si="0"/>
        <v>-88</v>
      </c>
      <c r="DD4" s="25">
        <f t="shared" si="1"/>
        <v>0.42619999999999997</v>
      </c>
      <c r="DE4" s="25">
        <f t="shared" si="2"/>
        <v>0.17699999999999999</v>
      </c>
      <c r="DF4" s="25" t="str">
        <f t="shared" si="3"/>
        <v/>
      </c>
      <c r="DG4" s="13">
        <f t="shared" si="4"/>
        <v>0.42619999999999997</v>
      </c>
      <c r="DH4" s="14" t="str">
        <f t="shared" si="5"/>
        <v>31207000</v>
      </c>
      <c r="DI4" s="3" t="e">
        <f>VLOOKUP(G4,#REF!,2,0)</f>
        <v>#REF!</v>
      </c>
      <c r="DJ4" s="4" t="str">
        <f t="shared" si="6"/>
        <v>-85~-90</v>
      </c>
      <c r="DK4" s="4" t="str">
        <f t="shared" si="7"/>
        <v/>
      </c>
      <c r="DL4" s="5" t="str">
        <f t="shared" si="8"/>
        <v>4G</v>
      </c>
      <c r="DM4" s="6">
        <f t="shared" si="9"/>
        <v>0</v>
      </c>
      <c r="DN4" s="11">
        <f t="shared" si="10"/>
        <v>0.45</v>
      </c>
      <c r="DO4" s="12">
        <f t="shared" si="11"/>
        <v>-90</v>
      </c>
      <c r="DP4" s="32" t="str">
        <f t="shared" si="12"/>
        <v>RSRP優於-106</v>
      </c>
      <c r="DQ4" s="37" t="str">
        <f t="shared" si="13"/>
        <v>訊號強度正常</v>
      </c>
      <c r="DR4" s="28" t="str">
        <f t="shared" si="14"/>
        <v>基站擁擠</v>
      </c>
    </row>
    <row r="5" spans="1:122">
      <c r="A5" s="38" t="s">
        <v>232</v>
      </c>
      <c r="B5" s="39">
        <v>65719531</v>
      </c>
      <c r="C5" s="40">
        <v>44895.949942129599</v>
      </c>
      <c r="D5" s="38" t="s">
        <v>129</v>
      </c>
      <c r="E5" s="38" t="s">
        <v>225</v>
      </c>
      <c r="F5" s="38" t="s">
        <v>226</v>
      </c>
      <c r="G5" s="41">
        <v>44895</v>
      </c>
      <c r="H5" s="38" t="s">
        <v>98</v>
      </c>
      <c r="I5" s="38" t="s">
        <v>104</v>
      </c>
      <c r="J5" s="38" t="s">
        <v>174</v>
      </c>
      <c r="K5" s="38" t="s">
        <v>116</v>
      </c>
      <c r="L5" s="38" t="s">
        <v>63</v>
      </c>
      <c r="M5" s="38" t="s">
        <v>96</v>
      </c>
      <c r="N5" s="38" t="s">
        <v>96</v>
      </c>
      <c r="O5" s="38" t="s">
        <v>96</v>
      </c>
      <c r="P5" s="38" t="s">
        <v>64</v>
      </c>
      <c r="Q5" s="42">
        <v>5</v>
      </c>
      <c r="R5" s="38"/>
      <c r="S5" s="38" t="s">
        <v>66</v>
      </c>
      <c r="T5" s="38" t="s">
        <v>67</v>
      </c>
      <c r="U5" s="43"/>
      <c r="V5" s="38"/>
      <c r="W5" s="38" t="s">
        <v>112</v>
      </c>
      <c r="X5" s="38" t="s">
        <v>79</v>
      </c>
      <c r="Y5" s="38" t="s">
        <v>95</v>
      </c>
      <c r="Z5" s="38" t="s">
        <v>69</v>
      </c>
      <c r="AA5" s="43" t="s">
        <v>233</v>
      </c>
      <c r="AB5" s="44" t="s">
        <v>112</v>
      </c>
      <c r="AC5" s="42">
        <v>56.81</v>
      </c>
      <c r="AD5" s="42">
        <v>-105.58</v>
      </c>
      <c r="AE5" s="42">
        <v>-106.08</v>
      </c>
      <c r="AF5" s="42">
        <v>-106.41</v>
      </c>
      <c r="AG5" s="42">
        <v>56.81</v>
      </c>
      <c r="AH5" s="42">
        <v>51.75</v>
      </c>
      <c r="AI5" s="42">
        <v>40.61</v>
      </c>
      <c r="AJ5" s="42">
        <v>1</v>
      </c>
      <c r="AK5" s="42">
        <v>1</v>
      </c>
      <c r="AL5" s="42">
        <v>1</v>
      </c>
      <c r="AM5" s="42">
        <v>22.25</v>
      </c>
      <c r="AN5" s="42">
        <v>23.47</v>
      </c>
      <c r="AO5" s="42">
        <v>21.14</v>
      </c>
      <c r="AP5" s="42">
        <v>1</v>
      </c>
      <c r="AQ5" s="42">
        <v>1</v>
      </c>
      <c r="AR5" s="42">
        <v>1</v>
      </c>
      <c r="AS5" s="42">
        <v>0.99</v>
      </c>
      <c r="AT5" s="42">
        <v>0.99</v>
      </c>
      <c r="AU5" s="42">
        <v>0.99</v>
      </c>
      <c r="AV5" s="44" t="s">
        <v>79</v>
      </c>
      <c r="AW5" s="42">
        <v>40.58</v>
      </c>
      <c r="AX5" s="42">
        <v>-108.67</v>
      </c>
      <c r="AY5" s="42">
        <v>-108.71</v>
      </c>
      <c r="AZ5" s="42">
        <v>-108.88</v>
      </c>
      <c r="BA5" s="42">
        <v>40.58</v>
      </c>
      <c r="BB5" s="42">
        <v>38.909999999999997</v>
      </c>
      <c r="BC5" s="42">
        <v>37.21</v>
      </c>
      <c r="BD5" s="42">
        <v>1</v>
      </c>
      <c r="BE5" s="42">
        <v>1</v>
      </c>
      <c r="BF5" s="42">
        <v>1</v>
      </c>
      <c r="BG5" s="42">
        <v>17.47</v>
      </c>
      <c r="BH5" s="42">
        <v>18.47</v>
      </c>
      <c r="BI5" s="42">
        <v>17.809999999999999</v>
      </c>
      <c r="BJ5" s="42">
        <v>0.99</v>
      </c>
      <c r="BK5" s="42">
        <v>1</v>
      </c>
      <c r="BL5" s="42">
        <v>1</v>
      </c>
      <c r="BM5" s="42">
        <v>0.99</v>
      </c>
      <c r="BN5" s="42">
        <v>0.99</v>
      </c>
      <c r="BO5" s="42">
        <v>0.99</v>
      </c>
      <c r="BP5" s="44" t="s">
        <v>95</v>
      </c>
      <c r="BQ5" s="42">
        <v>67.06</v>
      </c>
      <c r="BR5" s="42">
        <v>-108.11</v>
      </c>
      <c r="BS5" s="42">
        <v>-108.26</v>
      </c>
      <c r="BT5" s="42">
        <v>-108.33</v>
      </c>
      <c r="BU5" s="42">
        <v>64.709999999999994</v>
      </c>
      <c r="BV5" s="42">
        <v>67.06</v>
      </c>
      <c r="BW5" s="42">
        <v>55.19</v>
      </c>
      <c r="BX5" s="42">
        <v>1</v>
      </c>
      <c r="BY5" s="42">
        <v>1</v>
      </c>
      <c r="BZ5" s="42">
        <v>1</v>
      </c>
      <c r="CA5" s="42">
        <v>22.89</v>
      </c>
      <c r="CB5" s="42">
        <v>24.47</v>
      </c>
      <c r="CC5" s="42">
        <v>24.11</v>
      </c>
      <c r="CD5" s="42">
        <v>1</v>
      </c>
      <c r="CE5" s="42">
        <v>1</v>
      </c>
      <c r="CF5" s="42">
        <v>1</v>
      </c>
      <c r="CG5" s="42">
        <v>0.98</v>
      </c>
      <c r="CH5" s="42">
        <v>0.99</v>
      </c>
      <c r="CI5" s="42">
        <v>0.99</v>
      </c>
      <c r="CJ5" s="38"/>
      <c r="CK5" s="38" t="s">
        <v>133</v>
      </c>
      <c r="CL5" s="38" t="s">
        <v>128</v>
      </c>
      <c r="CM5" s="45" t="s">
        <v>163</v>
      </c>
      <c r="CN5" s="46">
        <v>-108</v>
      </c>
      <c r="CO5" s="46">
        <v>-108</v>
      </c>
      <c r="CP5" s="46">
        <v>-100.67</v>
      </c>
      <c r="CQ5" s="46">
        <v>-87</v>
      </c>
      <c r="CR5" s="46">
        <v>-87</v>
      </c>
      <c r="CS5" s="46">
        <v>-15.25</v>
      </c>
      <c r="CT5" s="46">
        <v>-15.25</v>
      </c>
      <c r="CU5" s="46">
        <v>-13.17</v>
      </c>
      <c r="CV5" s="46">
        <v>-10.5</v>
      </c>
      <c r="CW5" s="46">
        <v>-10.5</v>
      </c>
      <c r="CX5" s="42">
        <v>120.7203643</v>
      </c>
      <c r="CY5" s="42">
        <v>24.180871400000001</v>
      </c>
      <c r="CZ5" s="45" t="s">
        <v>211</v>
      </c>
      <c r="DA5" s="45" t="s">
        <v>219</v>
      </c>
      <c r="DC5" s="31">
        <f t="shared" si="0"/>
        <v>-100.67</v>
      </c>
      <c r="DD5" s="25">
        <f t="shared" si="1"/>
        <v>0.56810000000000005</v>
      </c>
      <c r="DE5" s="25">
        <f t="shared" si="2"/>
        <v>0.40579999999999999</v>
      </c>
      <c r="DF5" s="25">
        <f t="shared" si="3"/>
        <v>0.67059999999999997</v>
      </c>
      <c r="DG5" s="13">
        <f t="shared" si="4"/>
        <v>0.67059999999999997</v>
      </c>
      <c r="DH5" s="14" t="str">
        <f t="shared" si="5"/>
        <v>406V1000</v>
      </c>
      <c r="DI5" s="3" t="e">
        <f>VLOOKUP(G5,#REF!,2,0)</f>
        <v>#REF!</v>
      </c>
      <c r="DJ5" s="4" t="str">
        <f t="shared" si="6"/>
        <v>-100~-105</v>
      </c>
      <c r="DK5" s="4" t="str">
        <f t="shared" si="7"/>
        <v/>
      </c>
      <c r="DL5" s="5" t="str">
        <f t="shared" si="8"/>
        <v>4G</v>
      </c>
      <c r="DM5" s="6">
        <f t="shared" si="9"/>
        <v>0</v>
      </c>
      <c r="DN5" s="11">
        <f t="shared" si="10"/>
        <v>0.65</v>
      </c>
      <c r="DO5" s="12">
        <f t="shared" si="11"/>
        <v>-100</v>
      </c>
      <c r="DP5" s="32" t="str">
        <f t="shared" si="12"/>
        <v>RSRP優於-106</v>
      </c>
      <c r="DQ5" s="37" t="str">
        <f t="shared" si="13"/>
        <v>訊號強度正常</v>
      </c>
      <c r="DR5" s="28" t="str">
        <f t="shared" si="14"/>
        <v/>
      </c>
    </row>
    <row r="6" spans="1:122">
      <c r="A6" s="47" t="s">
        <v>234</v>
      </c>
      <c r="B6" s="48">
        <v>14223711</v>
      </c>
      <c r="C6" s="49">
        <v>44895.953900462999</v>
      </c>
      <c r="D6" s="47" t="s">
        <v>129</v>
      </c>
      <c r="E6" s="47" t="s">
        <v>225</v>
      </c>
      <c r="F6" s="47" t="s">
        <v>226</v>
      </c>
      <c r="G6" s="50">
        <v>44895</v>
      </c>
      <c r="H6" s="47" t="s">
        <v>102</v>
      </c>
      <c r="I6" s="47" t="s">
        <v>103</v>
      </c>
      <c r="J6" s="47" t="s">
        <v>168</v>
      </c>
      <c r="K6" s="47" t="s">
        <v>117</v>
      </c>
      <c r="L6" s="47" t="s">
        <v>63</v>
      </c>
      <c r="M6" s="47" t="s">
        <v>96</v>
      </c>
      <c r="N6" s="47" t="s">
        <v>96</v>
      </c>
      <c r="O6" s="47" t="s">
        <v>96</v>
      </c>
      <c r="P6" s="47" t="s">
        <v>64</v>
      </c>
      <c r="Q6" s="51">
        <v>5</v>
      </c>
      <c r="R6" s="47"/>
      <c r="S6" s="47" t="s">
        <v>66</v>
      </c>
      <c r="T6" s="47" t="s">
        <v>67</v>
      </c>
      <c r="U6" s="52"/>
      <c r="V6" s="47"/>
      <c r="W6" s="47" t="s">
        <v>165</v>
      </c>
      <c r="X6" s="47" t="s">
        <v>93</v>
      </c>
      <c r="Y6" s="47" t="s">
        <v>91</v>
      </c>
      <c r="Z6" s="47" t="s">
        <v>69</v>
      </c>
      <c r="AA6" s="52" t="s">
        <v>235</v>
      </c>
      <c r="AB6" s="44" t="s">
        <v>165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44" t="s">
        <v>93</v>
      </c>
      <c r="AW6" s="51">
        <v>69.98</v>
      </c>
      <c r="AX6" s="51">
        <v>-110.54</v>
      </c>
      <c r="AY6" s="51">
        <v>-110.69</v>
      </c>
      <c r="AZ6" s="51">
        <v>-110.71</v>
      </c>
      <c r="BA6" s="51">
        <v>69.98</v>
      </c>
      <c r="BB6" s="51">
        <v>61.03</v>
      </c>
      <c r="BC6" s="51">
        <v>54.43</v>
      </c>
      <c r="BD6" s="51">
        <v>1</v>
      </c>
      <c r="BE6" s="51">
        <v>1</v>
      </c>
      <c r="BF6" s="51">
        <v>1</v>
      </c>
      <c r="BG6" s="51">
        <v>30.8</v>
      </c>
      <c r="BH6" s="51">
        <v>30.2</v>
      </c>
      <c r="BI6" s="51">
        <v>28.36</v>
      </c>
      <c r="BJ6" s="51">
        <v>1</v>
      </c>
      <c r="BK6" s="51">
        <v>1</v>
      </c>
      <c r="BL6" s="51">
        <v>1</v>
      </c>
      <c r="BM6" s="51">
        <v>1</v>
      </c>
      <c r="BN6" s="51">
        <v>1</v>
      </c>
      <c r="BO6" s="51">
        <v>1</v>
      </c>
      <c r="BP6" s="44" t="s">
        <v>91</v>
      </c>
      <c r="BQ6" s="51">
        <v>17.68</v>
      </c>
      <c r="BR6" s="51">
        <v>-113.6</v>
      </c>
      <c r="BS6" s="51">
        <v>-113.2</v>
      </c>
      <c r="BT6" s="51">
        <v>-113.86</v>
      </c>
      <c r="BU6" s="51">
        <v>17.12</v>
      </c>
      <c r="BV6" s="51">
        <v>17.68</v>
      </c>
      <c r="BW6" s="51">
        <v>14.46</v>
      </c>
      <c r="BX6" s="51">
        <v>1</v>
      </c>
      <c r="BY6" s="51">
        <v>1</v>
      </c>
      <c r="BZ6" s="51">
        <v>1</v>
      </c>
      <c r="CA6" s="51">
        <v>11.94</v>
      </c>
      <c r="CB6" s="51">
        <v>10.56</v>
      </c>
      <c r="CC6" s="51">
        <v>11</v>
      </c>
      <c r="CD6" s="51">
        <v>1</v>
      </c>
      <c r="CE6" s="51">
        <v>1</v>
      </c>
      <c r="CF6" s="51">
        <v>1</v>
      </c>
      <c r="CG6" s="51">
        <v>1</v>
      </c>
      <c r="CH6" s="51">
        <v>1</v>
      </c>
      <c r="CI6" s="51">
        <v>1</v>
      </c>
      <c r="CJ6" s="47"/>
      <c r="CK6" s="47" t="s">
        <v>133</v>
      </c>
      <c r="CL6" s="47" t="s">
        <v>123</v>
      </c>
      <c r="CM6" s="53" t="s">
        <v>163</v>
      </c>
      <c r="CN6" s="54">
        <v>-117</v>
      </c>
      <c r="CO6" s="54">
        <v>-94</v>
      </c>
      <c r="CP6" s="54">
        <v>-89.04</v>
      </c>
      <c r="CQ6" s="54">
        <v>-82</v>
      </c>
      <c r="CR6" s="54">
        <v>-58</v>
      </c>
      <c r="CS6" s="54">
        <v>-17.5</v>
      </c>
      <c r="CT6" s="54">
        <v>-12.5</v>
      </c>
      <c r="CU6" s="54">
        <v>-11.32</v>
      </c>
      <c r="CV6" s="54">
        <v>-10</v>
      </c>
      <c r="CW6" s="54">
        <v>-8</v>
      </c>
      <c r="CX6" s="51">
        <v>121.5858709</v>
      </c>
      <c r="CY6" s="51">
        <v>25.038303899999999</v>
      </c>
      <c r="CZ6" s="53" t="s">
        <v>68</v>
      </c>
      <c r="DA6" s="53" t="s">
        <v>219</v>
      </c>
      <c r="DC6" s="31">
        <f t="shared" si="0"/>
        <v>-89.04</v>
      </c>
      <c r="DD6" s="25" t="str">
        <f t="shared" si="1"/>
        <v/>
      </c>
      <c r="DE6" s="25">
        <f t="shared" si="2"/>
        <v>0.69980000000000009</v>
      </c>
      <c r="DF6" s="25">
        <f t="shared" si="3"/>
        <v>0.17679999999999998</v>
      </c>
      <c r="DG6" s="13">
        <f t="shared" si="4"/>
        <v>0.69980000000000009</v>
      </c>
      <c r="DH6" s="14" t="str">
        <f t="shared" si="5"/>
        <v>11034000</v>
      </c>
      <c r="DI6" s="3" t="e">
        <f>VLOOKUP(G6,#REF!,2,0)</f>
        <v>#REF!</v>
      </c>
      <c r="DJ6" s="4" t="str">
        <f t="shared" si="6"/>
        <v>-85~-90</v>
      </c>
      <c r="DK6" s="4" t="str">
        <f t="shared" si="7"/>
        <v>凱擘</v>
      </c>
      <c r="DL6" s="5" t="str">
        <f t="shared" si="8"/>
        <v>4G</v>
      </c>
      <c r="DM6" s="6">
        <f t="shared" si="9"/>
        <v>0</v>
      </c>
      <c r="DN6" s="11">
        <f t="shared" si="10"/>
        <v>0.70000000000000007</v>
      </c>
      <c r="DO6" s="12">
        <f t="shared" si="11"/>
        <v>-90</v>
      </c>
      <c r="DP6" s="32" t="str">
        <f t="shared" si="12"/>
        <v>RSRP優於-106</v>
      </c>
      <c r="DQ6" s="37" t="str">
        <f t="shared" si="13"/>
        <v>因附近同時多人在使用，致速度臨時變慢</v>
      </c>
      <c r="DR6" s="28" t="str">
        <f t="shared" si="14"/>
        <v/>
      </c>
    </row>
    <row r="7" spans="1:122">
      <c r="A7" s="38" t="s">
        <v>236</v>
      </c>
      <c r="B7" s="39">
        <v>62488345</v>
      </c>
      <c r="C7" s="40">
        <v>44895.957777777803</v>
      </c>
      <c r="D7" s="38" t="s">
        <v>129</v>
      </c>
      <c r="E7" s="38" t="s">
        <v>225</v>
      </c>
      <c r="F7" s="38" t="s">
        <v>226</v>
      </c>
      <c r="G7" s="41">
        <v>44895</v>
      </c>
      <c r="H7" s="38" t="s">
        <v>100</v>
      </c>
      <c r="I7" s="38" t="s">
        <v>108</v>
      </c>
      <c r="J7" s="38" t="s">
        <v>176</v>
      </c>
      <c r="K7" s="38" t="s">
        <v>116</v>
      </c>
      <c r="L7" s="38" t="s">
        <v>63</v>
      </c>
      <c r="M7" s="38" t="s">
        <v>97</v>
      </c>
      <c r="N7" s="38" t="s">
        <v>97</v>
      </c>
      <c r="O7" s="38" t="s">
        <v>137</v>
      </c>
      <c r="P7" s="38" t="s">
        <v>64</v>
      </c>
      <c r="Q7" s="42">
        <v>7</v>
      </c>
      <c r="R7" s="38"/>
      <c r="S7" s="38" t="s">
        <v>66</v>
      </c>
      <c r="T7" s="38" t="s">
        <v>67</v>
      </c>
      <c r="U7" s="43"/>
      <c r="V7" s="38"/>
      <c r="W7" s="38" t="s">
        <v>78</v>
      </c>
      <c r="X7" s="38" t="s">
        <v>113</v>
      </c>
      <c r="Y7" s="38" t="s">
        <v>87</v>
      </c>
      <c r="Z7" s="38" t="s">
        <v>69</v>
      </c>
      <c r="AA7" s="43" t="s">
        <v>237</v>
      </c>
      <c r="AB7" s="44" t="s">
        <v>78</v>
      </c>
      <c r="AC7" s="42">
        <v>69.95</v>
      </c>
      <c r="AD7" s="42">
        <v>-104.26</v>
      </c>
      <c r="AE7" s="42">
        <v>-104.24</v>
      </c>
      <c r="AF7" s="42">
        <v>-103.82</v>
      </c>
      <c r="AG7" s="42">
        <v>62.21</v>
      </c>
      <c r="AH7" s="42">
        <v>69.95</v>
      </c>
      <c r="AI7" s="42">
        <v>53.43</v>
      </c>
      <c r="AJ7" s="42">
        <v>1</v>
      </c>
      <c r="AK7" s="42">
        <v>1</v>
      </c>
      <c r="AL7" s="42">
        <v>1</v>
      </c>
      <c r="AM7" s="42">
        <v>21.42</v>
      </c>
      <c r="AN7" s="42">
        <v>22.38</v>
      </c>
      <c r="AO7" s="42">
        <v>21.88</v>
      </c>
      <c r="AP7" s="42">
        <v>0.99</v>
      </c>
      <c r="AQ7" s="42">
        <v>1</v>
      </c>
      <c r="AR7" s="42">
        <v>1</v>
      </c>
      <c r="AS7" s="42">
        <v>0.99</v>
      </c>
      <c r="AT7" s="42">
        <v>1</v>
      </c>
      <c r="AU7" s="42">
        <v>1</v>
      </c>
      <c r="AV7" s="44" t="s">
        <v>113</v>
      </c>
      <c r="AW7" s="42">
        <v>80.010000000000005</v>
      </c>
      <c r="AX7" s="42">
        <v>-109.15</v>
      </c>
      <c r="AY7" s="42">
        <v>-110.03</v>
      </c>
      <c r="AZ7" s="42">
        <v>-110.62</v>
      </c>
      <c r="BA7" s="42">
        <v>71.61</v>
      </c>
      <c r="BB7" s="42">
        <v>74.16</v>
      </c>
      <c r="BC7" s="42">
        <v>62.49</v>
      </c>
      <c r="BD7" s="42">
        <v>1</v>
      </c>
      <c r="BE7" s="42">
        <v>1</v>
      </c>
      <c r="BF7" s="42">
        <v>1</v>
      </c>
      <c r="BG7" s="42">
        <v>25.5</v>
      </c>
      <c r="BH7" s="42">
        <v>26</v>
      </c>
      <c r="BI7" s="42">
        <v>23.83</v>
      </c>
      <c r="BJ7" s="42">
        <v>1</v>
      </c>
      <c r="BK7" s="42">
        <v>1</v>
      </c>
      <c r="BL7" s="42">
        <v>1</v>
      </c>
      <c r="BM7" s="42">
        <v>1</v>
      </c>
      <c r="BN7" s="42">
        <v>0.99</v>
      </c>
      <c r="BO7" s="42">
        <v>1</v>
      </c>
      <c r="BP7" s="44" t="s">
        <v>87</v>
      </c>
      <c r="BQ7" s="42">
        <v>43.81</v>
      </c>
      <c r="BR7" s="42">
        <v>-109.89</v>
      </c>
      <c r="BS7" s="42">
        <v>-110</v>
      </c>
      <c r="BT7" s="42">
        <v>-110.36</v>
      </c>
      <c r="BU7" s="42">
        <v>38.840000000000003</v>
      </c>
      <c r="BV7" s="42">
        <v>42.13</v>
      </c>
      <c r="BW7" s="42">
        <v>43.81</v>
      </c>
      <c r="BX7" s="42">
        <v>1</v>
      </c>
      <c r="BY7" s="42">
        <v>1</v>
      </c>
      <c r="BZ7" s="42">
        <v>1</v>
      </c>
      <c r="CA7" s="42">
        <v>14.56</v>
      </c>
      <c r="CB7" s="42">
        <v>15.92</v>
      </c>
      <c r="CC7" s="42">
        <v>17.36</v>
      </c>
      <c r="CD7" s="42">
        <v>1</v>
      </c>
      <c r="CE7" s="42">
        <v>1</v>
      </c>
      <c r="CF7" s="42">
        <v>1</v>
      </c>
      <c r="CG7" s="42">
        <v>1</v>
      </c>
      <c r="CH7" s="42">
        <v>1</v>
      </c>
      <c r="CI7" s="42">
        <v>1</v>
      </c>
      <c r="CJ7" s="38"/>
      <c r="CK7" s="38" t="s">
        <v>133</v>
      </c>
      <c r="CL7" s="38" t="s">
        <v>123</v>
      </c>
      <c r="CM7" s="45" t="s">
        <v>163</v>
      </c>
      <c r="CN7" s="46">
        <v>-98</v>
      </c>
      <c r="CO7" s="46">
        <v>-93</v>
      </c>
      <c r="CP7" s="46">
        <v>-88.49</v>
      </c>
      <c r="CQ7" s="46">
        <v>-85</v>
      </c>
      <c r="CR7" s="46">
        <v>-77</v>
      </c>
      <c r="CS7" s="46">
        <v>-19</v>
      </c>
      <c r="CT7" s="46">
        <v>-14.75</v>
      </c>
      <c r="CU7" s="46">
        <v>-13.04</v>
      </c>
      <c r="CV7" s="46">
        <v>-11</v>
      </c>
      <c r="CW7" s="46">
        <v>-9.5</v>
      </c>
      <c r="CX7" s="42">
        <v>121.31228849999999</v>
      </c>
      <c r="CY7" s="42">
        <v>24.957269</v>
      </c>
      <c r="CZ7" s="45" t="s">
        <v>213</v>
      </c>
      <c r="DA7" s="45" t="s">
        <v>219</v>
      </c>
      <c r="DC7" s="31">
        <f t="shared" si="0"/>
        <v>-88.49</v>
      </c>
      <c r="DD7" s="25">
        <f t="shared" si="1"/>
        <v>0.69950000000000001</v>
      </c>
      <c r="DE7" s="25">
        <f t="shared" si="2"/>
        <v>0.80010000000000003</v>
      </c>
      <c r="DF7" s="25">
        <f t="shared" si="3"/>
        <v>0.43810000000000004</v>
      </c>
      <c r="DG7" s="13">
        <f t="shared" si="4"/>
        <v>0.80010000000000003</v>
      </c>
      <c r="DH7" s="14" t="str">
        <f t="shared" si="5"/>
        <v>33464000</v>
      </c>
      <c r="DI7" s="3" t="e">
        <f>VLOOKUP(G7,#REF!,2,0)</f>
        <v>#REF!</v>
      </c>
      <c r="DJ7" s="4" t="str">
        <f t="shared" si="6"/>
        <v>-85~-90</v>
      </c>
      <c r="DK7" s="4" t="str">
        <f t="shared" si="7"/>
        <v>凱擘</v>
      </c>
      <c r="DL7" s="5" t="str">
        <f t="shared" si="8"/>
        <v>5G True User</v>
      </c>
      <c r="DM7" s="6">
        <f t="shared" si="9"/>
        <v>3</v>
      </c>
      <c r="DN7" s="11">
        <f t="shared" si="10"/>
        <v>0.8</v>
      </c>
      <c r="DO7" s="12">
        <f t="shared" si="11"/>
        <v>-90</v>
      </c>
      <c r="DP7" s="32" t="str">
        <f t="shared" si="12"/>
        <v>干擾</v>
      </c>
      <c r="DQ7" s="37" t="str">
        <f t="shared" si="13"/>
        <v>答案1</v>
      </c>
      <c r="DR7" s="28" t="str">
        <f t="shared" si="14"/>
        <v/>
      </c>
    </row>
    <row r="8" spans="1:122">
      <c r="A8" s="47" t="s">
        <v>238</v>
      </c>
      <c r="B8" s="48">
        <v>57489510</v>
      </c>
      <c r="C8" s="49">
        <v>44895.958379629599</v>
      </c>
      <c r="D8" s="47" t="s">
        <v>130</v>
      </c>
      <c r="E8" s="47" t="s">
        <v>225</v>
      </c>
      <c r="F8" s="47" t="s">
        <v>226</v>
      </c>
      <c r="G8" s="50">
        <v>44895</v>
      </c>
      <c r="H8" s="47" t="s">
        <v>102</v>
      </c>
      <c r="I8" s="47" t="s">
        <v>103</v>
      </c>
      <c r="J8" s="47" t="s">
        <v>167</v>
      </c>
      <c r="K8" s="47" t="s">
        <v>116</v>
      </c>
      <c r="L8" s="47" t="s">
        <v>63</v>
      </c>
      <c r="M8" s="47" t="s">
        <v>96</v>
      </c>
      <c r="N8" s="47" t="s">
        <v>96</v>
      </c>
      <c r="O8" s="47" t="s">
        <v>96</v>
      </c>
      <c r="P8" s="47" t="s">
        <v>64</v>
      </c>
      <c r="Q8" s="51">
        <v>5</v>
      </c>
      <c r="R8" s="47"/>
      <c r="S8" s="47" t="s">
        <v>65</v>
      </c>
      <c r="T8" s="47" t="s">
        <v>71</v>
      </c>
      <c r="U8" s="52"/>
      <c r="V8" s="47"/>
      <c r="W8" s="47" t="s">
        <v>188</v>
      </c>
      <c r="X8" s="47" t="s">
        <v>147</v>
      </c>
      <c r="Y8" s="47" t="s">
        <v>148</v>
      </c>
      <c r="Z8" s="47" t="s">
        <v>115</v>
      </c>
      <c r="AA8" s="52" t="s">
        <v>239</v>
      </c>
      <c r="AB8" s="44" t="s">
        <v>188</v>
      </c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44" t="s">
        <v>147</v>
      </c>
      <c r="AW8" s="51">
        <v>52.42</v>
      </c>
      <c r="AX8" s="51">
        <v>-110.97</v>
      </c>
      <c r="AY8" s="51">
        <v>-110.84</v>
      </c>
      <c r="AZ8" s="51">
        <v>-108.44</v>
      </c>
      <c r="BA8" s="51">
        <v>36.159999999999997</v>
      </c>
      <c r="BB8" s="51">
        <v>38.72</v>
      </c>
      <c r="BC8" s="51">
        <v>52.42</v>
      </c>
      <c r="BD8" s="51">
        <v>1</v>
      </c>
      <c r="BE8" s="51">
        <v>1</v>
      </c>
      <c r="BF8" s="51">
        <v>1</v>
      </c>
      <c r="BG8" s="51">
        <v>12.58</v>
      </c>
      <c r="BH8" s="51">
        <v>13.33</v>
      </c>
      <c r="BI8" s="51">
        <v>14.67</v>
      </c>
      <c r="BJ8" s="51">
        <v>1</v>
      </c>
      <c r="BK8" s="51">
        <v>1</v>
      </c>
      <c r="BL8" s="51">
        <v>1</v>
      </c>
      <c r="BM8" s="51">
        <v>1</v>
      </c>
      <c r="BN8" s="51">
        <v>1</v>
      </c>
      <c r="BO8" s="51">
        <v>1</v>
      </c>
      <c r="BP8" s="44" t="s">
        <v>148</v>
      </c>
      <c r="BQ8" s="51">
        <v>65.150000000000006</v>
      </c>
      <c r="BR8" s="51">
        <v>-107.24</v>
      </c>
      <c r="BS8" s="51">
        <v>-107.14</v>
      </c>
      <c r="BT8" s="51">
        <v>-106.52</v>
      </c>
      <c r="BU8" s="51">
        <v>62.12</v>
      </c>
      <c r="BV8" s="51">
        <v>64.77</v>
      </c>
      <c r="BW8" s="51">
        <v>65.150000000000006</v>
      </c>
      <c r="BX8" s="51">
        <v>1</v>
      </c>
      <c r="BY8" s="51">
        <v>1</v>
      </c>
      <c r="BZ8" s="51">
        <v>1</v>
      </c>
      <c r="CA8" s="51">
        <v>25.71</v>
      </c>
      <c r="CB8" s="51">
        <v>27.78</v>
      </c>
      <c r="CC8" s="51">
        <v>27.61</v>
      </c>
      <c r="CD8" s="51">
        <v>1</v>
      </c>
      <c r="CE8" s="51">
        <v>1</v>
      </c>
      <c r="CF8" s="51">
        <v>1</v>
      </c>
      <c r="CG8" s="51">
        <v>1</v>
      </c>
      <c r="CH8" s="51">
        <v>1</v>
      </c>
      <c r="CI8" s="51">
        <v>1</v>
      </c>
      <c r="CJ8" s="47"/>
      <c r="CK8" s="47" t="s">
        <v>132</v>
      </c>
      <c r="CL8" s="47"/>
      <c r="CM8" s="53" t="s">
        <v>163</v>
      </c>
      <c r="CN8" s="54">
        <v>-108</v>
      </c>
      <c r="CO8" s="54">
        <v>-107</v>
      </c>
      <c r="CP8" s="54">
        <v>-88.33</v>
      </c>
      <c r="CQ8" s="54">
        <v>-77.67</v>
      </c>
      <c r="CR8" s="54">
        <v>-67</v>
      </c>
      <c r="CS8" s="54">
        <v>-16.5</v>
      </c>
      <c r="CT8" s="54">
        <v>-15</v>
      </c>
      <c r="CU8" s="54">
        <v>-13.1</v>
      </c>
      <c r="CV8" s="54">
        <v>-11.5</v>
      </c>
      <c r="CW8" s="54">
        <v>-10.5</v>
      </c>
      <c r="CX8" s="51">
        <v>121.5028136</v>
      </c>
      <c r="CY8" s="51">
        <v>25.028649399999999</v>
      </c>
      <c r="CZ8" s="53" t="s">
        <v>212</v>
      </c>
      <c r="DA8" s="53" t="s">
        <v>218</v>
      </c>
      <c r="DC8" s="31">
        <f t="shared" si="0"/>
        <v>-88.33</v>
      </c>
      <c r="DD8" s="25" t="str">
        <f t="shared" si="1"/>
        <v/>
      </c>
      <c r="DE8" s="25">
        <f t="shared" si="2"/>
        <v>0.5242</v>
      </c>
      <c r="DF8" s="25">
        <f t="shared" si="3"/>
        <v>0.65150000000000008</v>
      </c>
      <c r="DG8" s="13">
        <f t="shared" si="4"/>
        <v>0.65150000000000008</v>
      </c>
      <c r="DH8" s="14" t="str">
        <f t="shared" si="5"/>
        <v>108D4000</v>
      </c>
      <c r="DI8" s="3" t="e">
        <f>VLOOKUP(G8,#REF!,2,0)</f>
        <v>#REF!</v>
      </c>
      <c r="DJ8" s="4" t="str">
        <f t="shared" si="6"/>
        <v>-85~-90</v>
      </c>
      <c r="DK8" s="4" t="str">
        <f t="shared" si="7"/>
        <v/>
      </c>
      <c r="DL8" s="5" t="str">
        <f t="shared" si="8"/>
        <v>4G</v>
      </c>
      <c r="DM8" s="6">
        <f t="shared" si="9"/>
        <v>0</v>
      </c>
      <c r="DN8" s="11">
        <f t="shared" si="10"/>
        <v>0.65</v>
      </c>
      <c r="DO8" s="12">
        <f t="shared" si="11"/>
        <v>-90</v>
      </c>
      <c r="DP8" s="32" t="str">
        <f t="shared" si="12"/>
        <v>RSRP優於-106</v>
      </c>
      <c r="DQ8" s="37" t="str">
        <f t="shared" si="13"/>
        <v>因附近同時多人在使用，致速度臨時變慢</v>
      </c>
      <c r="DR8" s="28" t="str">
        <f t="shared" si="14"/>
        <v/>
      </c>
    </row>
    <row r="9" spans="1:122">
      <c r="A9" s="38" t="s">
        <v>240</v>
      </c>
      <c r="B9" s="39">
        <v>61464174</v>
      </c>
      <c r="C9" s="40">
        <v>44895.959189814799</v>
      </c>
      <c r="D9" s="38" t="s">
        <v>130</v>
      </c>
      <c r="E9" s="38" t="s">
        <v>225</v>
      </c>
      <c r="F9" s="38" t="s">
        <v>226</v>
      </c>
      <c r="G9" s="41">
        <v>44895</v>
      </c>
      <c r="H9" s="38" t="s">
        <v>98</v>
      </c>
      <c r="I9" s="38" t="s">
        <v>109</v>
      </c>
      <c r="J9" s="38" t="s">
        <v>177</v>
      </c>
      <c r="K9" s="38" t="s">
        <v>116</v>
      </c>
      <c r="L9" s="38" t="s">
        <v>63</v>
      </c>
      <c r="M9" s="38" t="s">
        <v>97</v>
      </c>
      <c r="N9" s="38" t="s">
        <v>97</v>
      </c>
      <c r="O9" s="38" t="s">
        <v>137</v>
      </c>
      <c r="P9" s="38" t="s">
        <v>64</v>
      </c>
      <c r="Q9" s="42">
        <v>7</v>
      </c>
      <c r="R9" s="38"/>
      <c r="S9" s="38" t="s">
        <v>65</v>
      </c>
      <c r="T9" s="38" t="s">
        <v>90</v>
      </c>
      <c r="U9" s="43"/>
      <c r="V9" s="38"/>
      <c r="W9" s="38" t="s">
        <v>86</v>
      </c>
      <c r="X9" s="38" t="s">
        <v>89</v>
      </c>
      <c r="Y9" s="38" t="s">
        <v>80</v>
      </c>
      <c r="Z9" s="38" t="s">
        <v>115</v>
      </c>
      <c r="AA9" s="43" t="s">
        <v>241</v>
      </c>
      <c r="AB9" s="44" t="s">
        <v>86</v>
      </c>
      <c r="AC9" s="42">
        <v>63.38</v>
      </c>
      <c r="AD9" s="42">
        <v>-112.6</v>
      </c>
      <c r="AE9" s="42">
        <v>-111.81</v>
      </c>
      <c r="AF9" s="42">
        <v>-111.23</v>
      </c>
      <c r="AG9" s="42">
        <v>55.69</v>
      </c>
      <c r="AH9" s="42">
        <v>61.21</v>
      </c>
      <c r="AI9" s="42">
        <v>63.38</v>
      </c>
      <c r="AJ9" s="42">
        <v>1</v>
      </c>
      <c r="AK9" s="42">
        <v>1</v>
      </c>
      <c r="AL9" s="42">
        <v>1</v>
      </c>
      <c r="AM9" s="42">
        <v>28.7</v>
      </c>
      <c r="AN9" s="42">
        <v>32.4</v>
      </c>
      <c r="AO9" s="42">
        <v>34.42</v>
      </c>
      <c r="AP9" s="42">
        <v>1</v>
      </c>
      <c r="AQ9" s="42">
        <v>1</v>
      </c>
      <c r="AR9" s="42">
        <v>1</v>
      </c>
      <c r="AS9" s="42">
        <v>1</v>
      </c>
      <c r="AT9" s="42">
        <v>1</v>
      </c>
      <c r="AU9" s="42">
        <v>1</v>
      </c>
      <c r="AV9" s="44" t="s">
        <v>89</v>
      </c>
      <c r="AW9" s="42">
        <v>45.76</v>
      </c>
      <c r="AX9" s="42">
        <v>-114.41</v>
      </c>
      <c r="AY9" s="42">
        <v>-114.21</v>
      </c>
      <c r="AZ9" s="42">
        <v>-113.38</v>
      </c>
      <c r="BA9" s="42">
        <v>38.03</v>
      </c>
      <c r="BB9" s="42">
        <v>42.92</v>
      </c>
      <c r="BC9" s="42">
        <v>45.76</v>
      </c>
      <c r="BD9" s="42">
        <v>1</v>
      </c>
      <c r="BE9" s="42">
        <v>1</v>
      </c>
      <c r="BF9" s="42">
        <v>1</v>
      </c>
      <c r="BG9" s="42">
        <v>15.24</v>
      </c>
      <c r="BH9" s="42">
        <v>17.489999999999998</v>
      </c>
      <c r="BI9" s="42">
        <v>18.97</v>
      </c>
      <c r="BJ9" s="42">
        <v>1</v>
      </c>
      <c r="BK9" s="42">
        <v>1</v>
      </c>
      <c r="BL9" s="42">
        <v>1</v>
      </c>
      <c r="BM9" s="42">
        <v>1</v>
      </c>
      <c r="BN9" s="42">
        <v>1</v>
      </c>
      <c r="BO9" s="42">
        <v>1</v>
      </c>
      <c r="BP9" s="44" t="s">
        <v>80</v>
      </c>
      <c r="BQ9" s="42">
        <v>49.39</v>
      </c>
      <c r="BR9" s="42">
        <v>-112.27</v>
      </c>
      <c r="BS9" s="42">
        <v>-110.35</v>
      </c>
      <c r="BT9" s="42">
        <v>-110.27</v>
      </c>
      <c r="BU9" s="42">
        <v>27.09</v>
      </c>
      <c r="BV9" s="42">
        <v>38.76</v>
      </c>
      <c r="BW9" s="42">
        <v>46</v>
      </c>
      <c r="BX9" s="42">
        <v>1</v>
      </c>
      <c r="BY9" s="42">
        <v>1</v>
      </c>
      <c r="BZ9" s="42">
        <v>1</v>
      </c>
      <c r="CA9" s="42">
        <v>12.81</v>
      </c>
      <c r="CB9" s="42">
        <v>14.92</v>
      </c>
      <c r="CC9" s="42">
        <v>16.53</v>
      </c>
      <c r="CD9" s="42">
        <v>1</v>
      </c>
      <c r="CE9" s="42">
        <v>0.99</v>
      </c>
      <c r="CF9" s="42">
        <v>1</v>
      </c>
      <c r="CG9" s="42">
        <v>0.99</v>
      </c>
      <c r="CH9" s="42">
        <v>0.99</v>
      </c>
      <c r="CI9" s="42">
        <v>0.99</v>
      </c>
      <c r="CJ9" s="38"/>
      <c r="CK9" s="38" t="s">
        <v>133</v>
      </c>
      <c r="CL9" s="38"/>
      <c r="CM9" s="45" t="s">
        <v>163</v>
      </c>
      <c r="CN9" s="46">
        <v>-113</v>
      </c>
      <c r="CO9" s="46">
        <v>-109</v>
      </c>
      <c r="CP9" s="46">
        <v>-103.67</v>
      </c>
      <c r="CQ9" s="46">
        <v>-102</v>
      </c>
      <c r="CR9" s="46">
        <v>-67</v>
      </c>
      <c r="CS9" s="46">
        <v>-17.5</v>
      </c>
      <c r="CT9" s="46">
        <v>-15</v>
      </c>
      <c r="CU9" s="46">
        <v>-13.53</v>
      </c>
      <c r="CV9" s="46">
        <v>-12</v>
      </c>
      <c r="CW9" s="46">
        <v>-8.5</v>
      </c>
      <c r="CX9" s="42">
        <v>120.9527793</v>
      </c>
      <c r="CY9" s="42">
        <v>23.9677252</v>
      </c>
      <c r="CZ9" s="45" t="s">
        <v>68</v>
      </c>
      <c r="DA9" s="45" t="s">
        <v>218</v>
      </c>
      <c r="DC9" s="31">
        <f t="shared" si="0"/>
        <v>-103.67</v>
      </c>
      <c r="DD9" s="25">
        <f t="shared" si="1"/>
        <v>0.63380000000000003</v>
      </c>
      <c r="DE9" s="25">
        <f t="shared" si="2"/>
        <v>0.45760000000000001</v>
      </c>
      <c r="DF9" s="25">
        <f t="shared" si="3"/>
        <v>0.49390000000000001</v>
      </c>
      <c r="DG9" s="13">
        <f t="shared" si="4"/>
        <v>0.63380000000000003</v>
      </c>
      <c r="DH9" s="14" t="str">
        <f t="shared" si="5"/>
        <v>545T2000</v>
      </c>
      <c r="DI9" s="3" t="e">
        <f>VLOOKUP(G9,#REF!,2,0)</f>
        <v>#REF!</v>
      </c>
      <c r="DJ9" s="4" t="str">
        <f t="shared" si="6"/>
        <v>-100~-105</v>
      </c>
      <c r="DK9" s="4" t="str">
        <f t="shared" si="7"/>
        <v/>
      </c>
      <c r="DL9" s="5" t="str">
        <f t="shared" si="8"/>
        <v>5G True User</v>
      </c>
      <c r="DM9" s="6">
        <f t="shared" si="9"/>
        <v>0</v>
      </c>
      <c r="DN9" s="11">
        <f t="shared" si="10"/>
        <v>0.65</v>
      </c>
      <c r="DO9" s="12">
        <f t="shared" si="11"/>
        <v>-105</v>
      </c>
      <c r="DP9" s="32" t="str">
        <f t="shared" si="12"/>
        <v>RSRP優於-106</v>
      </c>
      <c r="DQ9" s="37" t="str">
        <f t="shared" si="13"/>
        <v>因附近同時多人在使用，致速度臨時變慢</v>
      </c>
      <c r="DR9" s="28" t="str">
        <f t="shared" si="14"/>
        <v/>
      </c>
    </row>
    <row r="10" spans="1:122">
      <c r="A10" s="47" t="s">
        <v>242</v>
      </c>
      <c r="B10" s="48">
        <v>12016033</v>
      </c>
      <c r="C10" s="49">
        <v>44895.969444444403</v>
      </c>
      <c r="D10" s="47" t="s">
        <v>130</v>
      </c>
      <c r="E10" s="47" t="s">
        <v>225</v>
      </c>
      <c r="F10" s="47" t="s">
        <v>226</v>
      </c>
      <c r="G10" s="50">
        <v>44895</v>
      </c>
      <c r="H10" s="47" t="s">
        <v>102</v>
      </c>
      <c r="I10" s="47" t="s">
        <v>103</v>
      </c>
      <c r="J10" s="47" t="s">
        <v>169</v>
      </c>
      <c r="K10" s="47" t="s">
        <v>117</v>
      </c>
      <c r="L10" s="47" t="s">
        <v>63</v>
      </c>
      <c r="M10" s="47" t="s">
        <v>96</v>
      </c>
      <c r="N10" s="47" t="s">
        <v>96</v>
      </c>
      <c r="O10" s="47" t="s">
        <v>96</v>
      </c>
      <c r="P10" s="47" t="s">
        <v>64</v>
      </c>
      <c r="Q10" s="51">
        <v>5</v>
      </c>
      <c r="R10" s="47"/>
      <c r="S10" s="47" t="s">
        <v>66</v>
      </c>
      <c r="T10" s="47" t="s">
        <v>67</v>
      </c>
      <c r="U10" s="52"/>
      <c r="V10" s="47"/>
      <c r="W10" s="47" t="s">
        <v>215</v>
      </c>
      <c r="X10" s="47" t="s">
        <v>92</v>
      </c>
      <c r="Y10" s="47" t="s">
        <v>194</v>
      </c>
      <c r="Z10" s="47" t="s">
        <v>69</v>
      </c>
      <c r="AA10" s="52" t="s">
        <v>243</v>
      </c>
      <c r="AB10" s="44" t="s">
        <v>215</v>
      </c>
      <c r="AC10" s="51">
        <v>42</v>
      </c>
      <c r="AD10" s="51">
        <v>-104.3</v>
      </c>
      <c r="AE10" s="51">
        <v>-107.41</v>
      </c>
      <c r="AF10" s="51">
        <v>-106.92</v>
      </c>
      <c r="AG10" s="51">
        <v>33.07</v>
      </c>
      <c r="AH10" s="51">
        <v>33.92</v>
      </c>
      <c r="AI10" s="51">
        <v>34.409999999999997</v>
      </c>
      <c r="AJ10" s="51">
        <v>1</v>
      </c>
      <c r="AK10" s="51">
        <v>1</v>
      </c>
      <c r="AL10" s="51">
        <v>1</v>
      </c>
      <c r="AM10" s="51">
        <v>13.35</v>
      </c>
      <c r="AN10" s="51">
        <v>14.86</v>
      </c>
      <c r="AO10" s="51">
        <v>15.78</v>
      </c>
      <c r="AP10" s="51">
        <v>1</v>
      </c>
      <c r="AQ10" s="51">
        <v>1</v>
      </c>
      <c r="AR10" s="51">
        <v>1</v>
      </c>
      <c r="AS10" s="51">
        <v>0.99</v>
      </c>
      <c r="AT10" s="51">
        <v>0.99</v>
      </c>
      <c r="AU10" s="51">
        <v>0.99</v>
      </c>
      <c r="AV10" s="44" t="s">
        <v>92</v>
      </c>
      <c r="AW10" s="51">
        <v>17.3</v>
      </c>
      <c r="AX10" s="51">
        <v>-115.98</v>
      </c>
      <c r="AY10" s="51">
        <v>-115.85</v>
      </c>
      <c r="AZ10" s="51">
        <v>-115.51</v>
      </c>
      <c r="BA10" s="51">
        <v>0.51</v>
      </c>
      <c r="BB10" s="51">
        <v>0.55000000000000004</v>
      </c>
      <c r="BC10" s="51">
        <v>0.79</v>
      </c>
      <c r="BD10" s="51">
        <v>1</v>
      </c>
      <c r="BE10" s="51">
        <v>1</v>
      </c>
      <c r="BF10" s="51">
        <v>1</v>
      </c>
      <c r="BG10" s="51">
        <v>0</v>
      </c>
      <c r="BH10" s="51">
        <v>0</v>
      </c>
      <c r="BI10" s="51">
        <v>0.38</v>
      </c>
      <c r="BJ10" s="51">
        <v>1</v>
      </c>
      <c r="BK10" s="51">
        <v>1</v>
      </c>
      <c r="BL10" s="51">
        <v>1</v>
      </c>
      <c r="BM10" s="51">
        <v>1</v>
      </c>
      <c r="BN10" s="51">
        <v>1</v>
      </c>
      <c r="BO10" s="51">
        <v>0.96</v>
      </c>
      <c r="BP10" s="44" t="s">
        <v>194</v>
      </c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47"/>
      <c r="CK10" s="47" t="s">
        <v>133</v>
      </c>
      <c r="CL10" s="47" t="s">
        <v>123</v>
      </c>
      <c r="CM10" s="53" t="s">
        <v>164</v>
      </c>
      <c r="CN10" s="54">
        <v>-121</v>
      </c>
      <c r="CO10" s="54">
        <v>-97</v>
      </c>
      <c r="CP10" s="54">
        <v>-94.7</v>
      </c>
      <c r="CQ10" s="54">
        <v>-90.29</v>
      </c>
      <c r="CR10" s="54">
        <v>-74</v>
      </c>
      <c r="CS10" s="54">
        <v>-19</v>
      </c>
      <c r="CT10" s="54">
        <v>-15</v>
      </c>
      <c r="CU10" s="54">
        <v>-13.49</v>
      </c>
      <c r="CV10" s="54">
        <v>-12</v>
      </c>
      <c r="CW10" s="54">
        <v>-7.5</v>
      </c>
      <c r="CX10" s="51">
        <v>121.54124400000001</v>
      </c>
      <c r="CY10" s="51">
        <v>25.025866000000001</v>
      </c>
      <c r="CZ10" s="53" t="s">
        <v>211</v>
      </c>
      <c r="DA10" s="53" t="s">
        <v>219</v>
      </c>
      <c r="DC10" s="31">
        <f t="shared" si="0"/>
        <v>-94.7</v>
      </c>
      <c r="DD10" s="25">
        <f t="shared" si="1"/>
        <v>0.42</v>
      </c>
      <c r="DE10" s="25">
        <f t="shared" si="2"/>
        <v>0.17300000000000001</v>
      </c>
      <c r="DF10" s="25" t="str">
        <f t="shared" si="3"/>
        <v/>
      </c>
      <c r="DG10" s="13">
        <f t="shared" si="4"/>
        <v>0.42</v>
      </c>
      <c r="DH10" s="14" t="str">
        <f t="shared" si="5"/>
        <v>106JC000</v>
      </c>
      <c r="DI10" s="3" t="e">
        <f>VLOOKUP(G10,#REF!,2,0)</f>
        <v>#REF!</v>
      </c>
      <c r="DJ10" s="4" t="str">
        <f t="shared" si="6"/>
        <v>-90~-95</v>
      </c>
      <c r="DK10" s="4" t="str">
        <f t="shared" si="7"/>
        <v>凱擘</v>
      </c>
      <c r="DL10" s="5" t="str">
        <f t="shared" si="8"/>
        <v>4G</v>
      </c>
      <c r="DM10" s="6">
        <f t="shared" si="9"/>
        <v>1</v>
      </c>
      <c r="DN10" s="11">
        <f t="shared" si="10"/>
        <v>0.4</v>
      </c>
      <c r="DO10" s="12">
        <f t="shared" si="11"/>
        <v>-95</v>
      </c>
      <c r="DP10" s="32" t="str">
        <f t="shared" si="12"/>
        <v>RSRP優於-106</v>
      </c>
      <c r="DQ10" s="37" t="str">
        <f t="shared" si="13"/>
        <v>因附近同時多人在使用，致速度臨時變慢</v>
      </c>
      <c r="DR10" s="28" t="str">
        <f t="shared" si="14"/>
        <v/>
      </c>
    </row>
    <row r="11" spans="1:122">
      <c r="A11" s="38" t="s">
        <v>244</v>
      </c>
      <c r="B11" s="39">
        <v>52426646</v>
      </c>
      <c r="C11" s="40">
        <v>44895.972662036998</v>
      </c>
      <c r="D11" s="38" t="s">
        <v>130</v>
      </c>
      <c r="E11" s="38" t="s">
        <v>225</v>
      </c>
      <c r="F11" s="38" t="s">
        <v>226</v>
      </c>
      <c r="G11" s="41">
        <v>44895</v>
      </c>
      <c r="H11" s="38" t="s">
        <v>105</v>
      </c>
      <c r="I11" s="38" t="s">
        <v>106</v>
      </c>
      <c r="J11" s="38" t="s">
        <v>175</v>
      </c>
      <c r="K11" s="38" t="s">
        <v>116</v>
      </c>
      <c r="L11" s="38" t="s">
        <v>63</v>
      </c>
      <c r="M11" s="38" t="s">
        <v>97</v>
      </c>
      <c r="N11" s="38" t="s">
        <v>97</v>
      </c>
      <c r="O11" s="38" t="s">
        <v>137</v>
      </c>
      <c r="P11" s="38" t="s">
        <v>64</v>
      </c>
      <c r="Q11" s="42">
        <v>7</v>
      </c>
      <c r="R11" s="38"/>
      <c r="S11" s="38" t="s">
        <v>66</v>
      </c>
      <c r="T11" s="38" t="s">
        <v>67</v>
      </c>
      <c r="U11" s="43"/>
      <c r="V11" s="38"/>
      <c r="W11" s="38" t="s">
        <v>82</v>
      </c>
      <c r="X11" s="38" t="s">
        <v>75</v>
      </c>
      <c r="Y11" s="38" t="s">
        <v>76</v>
      </c>
      <c r="Z11" s="38" t="s">
        <v>69</v>
      </c>
      <c r="AA11" s="43" t="s">
        <v>245</v>
      </c>
      <c r="AB11" s="44" t="s">
        <v>82</v>
      </c>
      <c r="AC11" s="42">
        <v>47.99</v>
      </c>
      <c r="AD11" s="42">
        <v>-113.71</v>
      </c>
      <c r="AE11" s="42">
        <v>-113.26</v>
      </c>
      <c r="AF11" s="42">
        <v>-113.19</v>
      </c>
      <c r="AG11" s="42">
        <v>47.99</v>
      </c>
      <c r="AH11" s="42">
        <v>43.56</v>
      </c>
      <c r="AI11" s="42">
        <v>39.93</v>
      </c>
      <c r="AJ11" s="42">
        <v>1</v>
      </c>
      <c r="AK11" s="42">
        <v>1</v>
      </c>
      <c r="AL11" s="42">
        <v>1</v>
      </c>
      <c r="AM11" s="42">
        <v>19.89</v>
      </c>
      <c r="AN11" s="42">
        <v>19.579999999999998</v>
      </c>
      <c r="AO11" s="42">
        <v>20.51</v>
      </c>
      <c r="AP11" s="42">
        <v>1</v>
      </c>
      <c r="AQ11" s="42">
        <v>1</v>
      </c>
      <c r="AR11" s="42">
        <v>1</v>
      </c>
      <c r="AS11" s="42">
        <v>1</v>
      </c>
      <c r="AT11" s="42">
        <v>1</v>
      </c>
      <c r="AU11" s="42">
        <v>1</v>
      </c>
      <c r="AV11" s="44" t="s">
        <v>75</v>
      </c>
      <c r="AW11" s="42">
        <v>44.93</v>
      </c>
      <c r="AX11" s="42">
        <v>-114.15</v>
      </c>
      <c r="AY11" s="42">
        <v>-113.8</v>
      </c>
      <c r="AZ11" s="42">
        <v>-113.96</v>
      </c>
      <c r="BA11" s="42">
        <v>44.93</v>
      </c>
      <c r="BB11" s="42">
        <v>44.87</v>
      </c>
      <c r="BC11" s="42">
        <v>42.08</v>
      </c>
      <c r="BD11" s="42">
        <v>1</v>
      </c>
      <c r="BE11" s="42">
        <v>1</v>
      </c>
      <c r="BF11" s="42">
        <v>1</v>
      </c>
      <c r="BG11" s="42">
        <v>21.21</v>
      </c>
      <c r="BH11" s="42">
        <v>23.46</v>
      </c>
      <c r="BI11" s="42">
        <v>22.88</v>
      </c>
      <c r="BJ11" s="42">
        <v>1</v>
      </c>
      <c r="BK11" s="42">
        <v>1</v>
      </c>
      <c r="BL11" s="42">
        <v>1</v>
      </c>
      <c r="BM11" s="42">
        <v>1</v>
      </c>
      <c r="BN11" s="42">
        <v>1</v>
      </c>
      <c r="BO11" s="42">
        <v>1</v>
      </c>
      <c r="BP11" s="44" t="s">
        <v>76</v>
      </c>
      <c r="BQ11" s="42">
        <v>26.38</v>
      </c>
      <c r="BR11" s="42">
        <v>-109.81</v>
      </c>
      <c r="BS11" s="42">
        <v>-108.65</v>
      </c>
      <c r="BT11" s="42">
        <v>-108.45</v>
      </c>
      <c r="BU11" s="42">
        <v>24.4</v>
      </c>
      <c r="BV11" s="42">
        <v>25.47</v>
      </c>
      <c r="BW11" s="42">
        <v>25.66</v>
      </c>
      <c r="BX11" s="42">
        <v>1</v>
      </c>
      <c r="BY11" s="42">
        <v>1</v>
      </c>
      <c r="BZ11" s="42">
        <v>1</v>
      </c>
      <c r="CA11" s="42">
        <v>12.72</v>
      </c>
      <c r="CB11" s="42">
        <v>13.53</v>
      </c>
      <c r="CC11" s="42">
        <v>13.72</v>
      </c>
      <c r="CD11" s="42">
        <v>1</v>
      </c>
      <c r="CE11" s="42">
        <v>0.99</v>
      </c>
      <c r="CF11" s="42">
        <v>1</v>
      </c>
      <c r="CG11" s="42">
        <v>1</v>
      </c>
      <c r="CH11" s="42">
        <v>1</v>
      </c>
      <c r="CI11" s="42">
        <v>1</v>
      </c>
      <c r="CJ11" s="38"/>
      <c r="CK11" s="38" t="s">
        <v>133</v>
      </c>
      <c r="CL11" s="38"/>
      <c r="CM11" s="45" t="s">
        <v>163</v>
      </c>
      <c r="CN11" s="46">
        <v>-117</v>
      </c>
      <c r="CO11" s="46">
        <v>-104</v>
      </c>
      <c r="CP11" s="46">
        <v>-93.75</v>
      </c>
      <c r="CQ11" s="46">
        <v>-85.5</v>
      </c>
      <c r="CR11" s="46">
        <v>-75</v>
      </c>
      <c r="CS11" s="46">
        <v>-17</v>
      </c>
      <c r="CT11" s="46">
        <v>-15</v>
      </c>
      <c r="CU11" s="46">
        <v>-13.59</v>
      </c>
      <c r="CV11" s="46">
        <v>-12.3</v>
      </c>
      <c r="CW11" s="46">
        <v>-8</v>
      </c>
      <c r="CX11" s="42">
        <v>120.277123</v>
      </c>
      <c r="CY11" s="42">
        <v>22.624552099999999</v>
      </c>
      <c r="CZ11" s="45" t="s">
        <v>211</v>
      </c>
      <c r="DA11" s="45" t="s">
        <v>219</v>
      </c>
      <c r="DC11" s="31">
        <f t="shared" si="0"/>
        <v>-93.75</v>
      </c>
      <c r="DD11" s="25">
        <f t="shared" si="1"/>
        <v>0.47989999999999999</v>
      </c>
      <c r="DE11" s="25">
        <f t="shared" si="2"/>
        <v>0.44929999999999998</v>
      </c>
      <c r="DF11" s="25">
        <f t="shared" si="3"/>
        <v>0.26379999999999998</v>
      </c>
      <c r="DG11" s="13">
        <f t="shared" si="4"/>
        <v>0.47989999999999999</v>
      </c>
      <c r="DH11" s="14" t="str">
        <f t="shared" si="5"/>
        <v>80316000</v>
      </c>
      <c r="DI11" s="3" t="e">
        <f>VLOOKUP(G11,#REF!,2,0)</f>
        <v>#REF!</v>
      </c>
      <c r="DJ11" s="4" t="str">
        <f t="shared" si="6"/>
        <v>-90~-95</v>
      </c>
      <c r="DK11" s="4" t="str">
        <f t="shared" si="7"/>
        <v/>
      </c>
      <c r="DL11" s="5" t="str">
        <f t="shared" si="8"/>
        <v>5G True User</v>
      </c>
      <c r="DM11" s="6">
        <f t="shared" si="9"/>
        <v>0</v>
      </c>
      <c r="DN11" s="11">
        <f t="shared" si="10"/>
        <v>0.5</v>
      </c>
      <c r="DO11" s="12">
        <f t="shared" si="11"/>
        <v>-95</v>
      </c>
      <c r="DP11" s="32" t="str">
        <f t="shared" si="12"/>
        <v>RSRP優於-106</v>
      </c>
      <c r="DQ11" s="37" t="str">
        <f t="shared" si="13"/>
        <v>因附近同時多人在使用，致速度臨時變慢</v>
      </c>
      <c r="DR11" s="28" t="str">
        <f t="shared" si="14"/>
        <v/>
      </c>
    </row>
    <row r="12" spans="1:122">
      <c r="A12" s="47" t="s">
        <v>246</v>
      </c>
      <c r="B12" s="48">
        <v>15240343</v>
      </c>
      <c r="C12" s="49">
        <v>44895.974814814799</v>
      </c>
      <c r="D12" s="47" t="s">
        <v>130</v>
      </c>
      <c r="E12" s="47" t="s">
        <v>225</v>
      </c>
      <c r="F12" s="47" t="s">
        <v>226</v>
      </c>
      <c r="G12" s="50">
        <v>44895</v>
      </c>
      <c r="H12" s="47" t="s">
        <v>100</v>
      </c>
      <c r="I12" s="47" t="s">
        <v>101</v>
      </c>
      <c r="J12" s="47" t="s">
        <v>171</v>
      </c>
      <c r="K12" s="47" t="s">
        <v>116</v>
      </c>
      <c r="L12" s="47" t="s">
        <v>63</v>
      </c>
      <c r="M12" s="47" t="s">
        <v>97</v>
      </c>
      <c r="N12" s="47" t="s">
        <v>97</v>
      </c>
      <c r="O12" s="47" t="s">
        <v>96</v>
      </c>
      <c r="P12" s="47" t="s">
        <v>64</v>
      </c>
      <c r="Q12" s="51">
        <v>7</v>
      </c>
      <c r="R12" s="47"/>
      <c r="S12" s="47" t="s">
        <v>66</v>
      </c>
      <c r="T12" s="47" t="s">
        <v>67</v>
      </c>
      <c r="U12" s="52"/>
      <c r="V12" s="47"/>
      <c r="W12" s="47" t="s">
        <v>88</v>
      </c>
      <c r="X12" s="47" t="s">
        <v>72</v>
      </c>
      <c r="Y12" s="47" t="s">
        <v>81</v>
      </c>
      <c r="Z12" s="47" t="s">
        <v>69</v>
      </c>
      <c r="AA12" s="52" t="s">
        <v>247</v>
      </c>
      <c r="AB12" s="44" t="s">
        <v>88</v>
      </c>
      <c r="AC12" s="51">
        <v>18.23</v>
      </c>
      <c r="AD12" s="51">
        <v>-113.81</v>
      </c>
      <c r="AE12" s="51">
        <v>-112.33</v>
      </c>
      <c r="AF12" s="51">
        <v>-111.81</v>
      </c>
      <c r="AG12" s="51">
        <v>2.69</v>
      </c>
      <c r="AH12" s="51">
        <v>5.85</v>
      </c>
      <c r="AI12" s="51">
        <v>6.94</v>
      </c>
      <c r="AJ12" s="51">
        <v>1</v>
      </c>
      <c r="AK12" s="51">
        <v>1</v>
      </c>
      <c r="AL12" s="51">
        <v>1</v>
      </c>
      <c r="AM12" s="51">
        <v>2.2200000000000002</v>
      </c>
      <c r="AN12" s="51">
        <v>5.17</v>
      </c>
      <c r="AO12" s="51">
        <v>6.69</v>
      </c>
      <c r="AP12" s="51">
        <v>1</v>
      </c>
      <c r="AQ12" s="51">
        <v>1</v>
      </c>
      <c r="AR12" s="51">
        <v>1</v>
      </c>
      <c r="AS12" s="51">
        <v>1</v>
      </c>
      <c r="AT12" s="51">
        <v>0.99</v>
      </c>
      <c r="AU12" s="51">
        <v>0.99</v>
      </c>
      <c r="AV12" s="44" t="s">
        <v>72</v>
      </c>
      <c r="AW12" s="51">
        <v>65.989999999999995</v>
      </c>
      <c r="AX12" s="51">
        <v>-102.78</v>
      </c>
      <c r="AY12" s="51">
        <v>-101.79</v>
      </c>
      <c r="AZ12" s="51">
        <v>-101.86</v>
      </c>
      <c r="BA12" s="51">
        <v>63.99</v>
      </c>
      <c r="BB12" s="51">
        <v>59.57</v>
      </c>
      <c r="BC12" s="51">
        <v>65.989999999999995</v>
      </c>
      <c r="BD12" s="51">
        <v>1</v>
      </c>
      <c r="BE12" s="51">
        <v>1</v>
      </c>
      <c r="BF12" s="51">
        <v>1</v>
      </c>
      <c r="BG12" s="51">
        <v>28.17</v>
      </c>
      <c r="BH12" s="51">
        <v>29.53</v>
      </c>
      <c r="BI12" s="51">
        <v>29.94</v>
      </c>
      <c r="BJ12" s="51">
        <v>1</v>
      </c>
      <c r="BK12" s="51">
        <v>1</v>
      </c>
      <c r="BL12" s="51">
        <v>1</v>
      </c>
      <c r="BM12" s="51">
        <v>0.99</v>
      </c>
      <c r="BN12" s="51">
        <v>0.99</v>
      </c>
      <c r="BO12" s="51">
        <v>0.99</v>
      </c>
      <c r="BP12" s="44" t="s">
        <v>81</v>
      </c>
      <c r="BQ12" s="51">
        <v>75.510000000000005</v>
      </c>
      <c r="BR12" s="51">
        <v>-104.7</v>
      </c>
      <c r="BS12" s="51">
        <v>-104.78</v>
      </c>
      <c r="BT12" s="51">
        <v>-104.43</v>
      </c>
      <c r="BU12" s="51">
        <v>75.510000000000005</v>
      </c>
      <c r="BV12" s="51">
        <v>69.62</v>
      </c>
      <c r="BW12" s="51">
        <v>71.319999999999993</v>
      </c>
      <c r="BX12" s="51">
        <v>1</v>
      </c>
      <c r="BY12" s="51">
        <v>1</v>
      </c>
      <c r="BZ12" s="51">
        <v>1</v>
      </c>
      <c r="CA12" s="51">
        <v>30.46</v>
      </c>
      <c r="CB12" s="51">
        <v>32.17</v>
      </c>
      <c r="CC12" s="51">
        <v>34.04</v>
      </c>
      <c r="CD12" s="51">
        <v>1</v>
      </c>
      <c r="CE12" s="51">
        <v>1</v>
      </c>
      <c r="CF12" s="51">
        <v>1</v>
      </c>
      <c r="CG12" s="51">
        <v>1</v>
      </c>
      <c r="CH12" s="51">
        <v>1</v>
      </c>
      <c r="CI12" s="51">
        <v>1</v>
      </c>
      <c r="CJ12" s="47"/>
      <c r="CK12" s="47" t="s">
        <v>133</v>
      </c>
      <c r="CL12" s="47" t="s">
        <v>123</v>
      </c>
      <c r="CM12" s="53" t="s">
        <v>163</v>
      </c>
      <c r="CN12" s="54">
        <v>-103</v>
      </c>
      <c r="CO12" s="54">
        <v>-99</v>
      </c>
      <c r="CP12" s="54">
        <v>-93.64</v>
      </c>
      <c r="CQ12" s="54">
        <v>-89</v>
      </c>
      <c r="CR12" s="54">
        <v>-81</v>
      </c>
      <c r="CS12" s="54">
        <v>-19.5</v>
      </c>
      <c r="CT12" s="54">
        <v>-16.5</v>
      </c>
      <c r="CU12" s="54">
        <v>-14.14</v>
      </c>
      <c r="CV12" s="54">
        <v>-12.5</v>
      </c>
      <c r="CW12" s="54">
        <v>-9</v>
      </c>
      <c r="CX12" s="51">
        <v>121.49775320000001</v>
      </c>
      <c r="CY12" s="51">
        <v>25.071984400000002</v>
      </c>
      <c r="CZ12" s="53" t="s">
        <v>211</v>
      </c>
      <c r="DA12" s="53" t="s">
        <v>219</v>
      </c>
      <c r="DC12" s="31">
        <f t="shared" si="0"/>
        <v>-93.64</v>
      </c>
      <c r="DD12" s="25">
        <f t="shared" si="1"/>
        <v>0.18230000000000002</v>
      </c>
      <c r="DE12" s="25">
        <f t="shared" si="2"/>
        <v>0.65989999999999993</v>
      </c>
      <c r="DF12" s="25">
        <f t="shared" si="3"/>
        <v>0.7551000000000001</v>
      </c>
      <c r="DG12" s="13">
        <f t="shared" si="4"/>
        <v>0.7551000000000001</v>
      </c>
      <c r="DH12" s="14" t="str">
        <f t="shared" si="5"/>
        <v>241XB000</v>
      </c>
      <c r="DI12" s="3" t="e">
        <f>VLOOKUP(G12,#REF!,2,0)</f>
        <v>#REF!</v>
      </c>
      <c r="DJ12" s="4" t="str">
        <f t="shared" si="6"/>
        <v>-90~-95</v>
      </c>
      <c r="DK12" s="4" t="str">
        <f t="shared" si="7"/>
        <v>凱擘</v>
      </c>
      <c r="DL12" s="5" t="str">
        <f t="shared" si="8"/>
        <v>5G非TU</v>
      </c>
      <c r="DM12" s="6">
        <f t="shared" si="9"/>
        <v>6</v>
      </c>
      <c r="DN12" s="11">
        <f t="shared" si="10"/>
        <v>0.75</v>
      </c>
      <c r="DO12" s="12">
        <f t="shared" si="11"/>
        <v>-95</v>
      </c>
      <c r="DP12" s="32" t="str">
        <f t="shared" si="12"/>
        <v>干擾</v>
      </c>
      <c r="DQ12" s="37" t="str">
        <f t="shared" si="13"/>
        <v>答案1</v>
      </c>
      <c r="DR12" s="28" t="str">
        <f t="shared" si="14"/>
        <v/>
      </c>
    </row>
    <row r="13" spans="1:122">
      <c r="A13" s="38" t="s">
        <v>248</v>
      </c>
      <c r="B13" s="39">
        <v>17721780</v>
      </c>
      <c r="C13" s="40">
        <v>44895.978553240697</v>
      </c>
      <c r="D13" s="38" t="s">
        <v>130</v>
      </c>
      <c r="E13" s="38" t="s">
        <v>225</v>
      </c>
      <c r="F13" s="38" t="s">
        <v>226</v>
      </c>
      <c r="G13" s="41">
        <v>44895</v>
      </c>
      <c r="H13" s="38" t="s">
        <v>98</v>
      </c>
      <c r="I13" s="38" t="s">
        <v>110</v>
      </c>
      <c r="J13" s="38" t="s">
        <v>178</v>
      </c>
      <c r="K13" s="38" t="s">
        <v>114</v>
      </c>
      <c r="L13" s="38" t="s">
        <v>63</v>
      </c>
      <c r="M13" s="38" t="s">
        <v>96</v>
      </c>
      <c r="N13" s="38" t="s">
        <v>96</v>
      </c>
      <c r="O13" s="38" t="s">
        <v>96</v>
      </c>
      <c r="P13" s="38" t="s">
        <v>64</v>
      </c>
      <c r="Q13" s="42">
        <v>5</v>
      </c>
      <c r="R13" s="38"/>
      <c r="S13" s="38"/>
      <c r="T13" s="38"/>
      <c r="U13" s="43"/>
      <c r="V13" s="38"/>
      <c r="W13" s="38" t="s">
        <v>150</v>
      </c>
      <c r="X13" s="38" t="s">
        <v>151</v>
      </c>
      <c r="Y13" s="38" t="s">
        <v>119</v>
      </c>
      <c r="Z13" s="38" t="s">
        <v>115</v>
      </c>
      <c r="AA13" s="38" t="s">
        <v>223</v>
      </c>
      <c r="AB13" s="44" t="s">
        <v>150</v>
      </c>
      <c r="AC13" s="42"/>
      <c r="AD13" s="42">
        <v>-118.22</v>
      </c>
      <c r="AE13" s="42">
        <v>-117.49</v>
      </c>
      <c r="AF13" s="42">
        <v>-117.66</v>
      </c>
      <c r="AG13" s="42">
        <v>5.68</v>
      </c>
      <c r="AH13" s="42">
        <v>6.46</v>
      </c>
      <c r="AI13" s="42">
        <v>9.02</v>
      </c>
      <c r="AJ13" s="42">
        <v>1</v>
      </c>
      <c r="AK13" s="42">
        <v>1</v>
      </c>
      <c r="AL13" s="42">
        <v>1</v>
      </c>
      <c r="AM13" s="42">
        <v>3.44</v>
      </c>
      <c r="AN13" s="42">
        <v>4.96</v>
      </c>
      <c r="AO13" s="42">
        <v>5.56</v>
      </c>
      <c r="AP13" s="42">
        <v>1</v>
      </c>
      <c r="AQ13" s="42">
        <v>1</v>
      </c>
      <c r="AR13" s="42">
        <v>0.99</v>
      </c>
      <c r="AS13" s="42">
        <v>0.98</v>
      </c>
      <c r="AT13" s="42">
        <v>0.98</v>
      </c>
      <c r="AU13" s="42">
        <v>0.97</v>
      </c>
      <c r="AV13" s="44" t="s">
        <v>151</v>
      </c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4" t="s">
        <v>119</v>
      </c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38"/>
      <c r="CK13" s="38" t="s">
        <v>133</v>
      </c>
      <c r="CL13" s="38" t="s">
        <v>128</v>
      </c>
      <c r="CM13" s="45" t="s">
        <v>163</v>
      </c>
      <c r="CN13" s="46"/>
      <c r="CO13" s="46"/>
      <c r="CP13" s="46">
        <v>0</v>
      </c>
      <c r="CQ13" s="46"/>
      <c r="CR13" s="46"/>
      <c r="CS13" s="46"/>
      <c r="CT13" s="46"/>
      <c r="CU13" s="46">
        <v>0</v>
      </c>
      <c r="CV13" s="46"/>
      <c r="CW13" s="46"/>
      <c r="CX13" s="42">
        <v>120.7522367</v>
      </c>
      <c r="CY13" s="42">
        <v>24.3450457</v>
      </c>
      <c r="CZ13" s="45" t="s">
        <v>211</v>
      </c>
      <c r="DA13" s="45" t="s">
        <v>218</v>
      </c>
      <c r="DC13" s="31">
        <f t="shared" si="0"/>
        <v>0</v>
      </c>
      <c r="DD13" s="25" t="str">
        <f t="shared" si="1"/>
        <v/>
      </c>
      <c r="DE13" s="25" t="str">
        <f t="shared" si="2"/>
        <v/>
      </c>
      <c r="DF13" s="25" t="str">
        <f t="shared" si="3"/>
        <v/>
      </c>
      <c r="DG13" s="13">
        <f t="shared" si="4"/>
        <v>0</v>
      </c>
      <c r="DH13" s="14" t="str">
        <f t="shared" si="5"/>
        <v/>
      </c>
      <c r="DI13" s="3" t="e">
        <f>VLOOKUP(G13,#REF!,2,0)</f>
        <v>#REF!</v>
      </c>
      <c r="DJ13" s="4" t="str">
        <f t="shared" si="6"/>
        <v/>
      </c>
      <c r="DK13" s="4" t="str">
        <f t="shared" si="7"/>
        <v/>
      </c>
      <c r="DL13" s="5" t="str">
        <f t="shared" si="8"/>
        <v>4G</v>
      </c>
      <c r="DM13" s="6">
        <f t="shared" si="9"/>
        <v>0</v>
      </c>
      <c r="DN13" s="11">
        <f t="shared" si="10"/>
        <v>0</v>
      </c>
      <c r="DO13" s="12" t="str">
        <f t="shared" si="11"/>
        <v/>
      </c>
      <c r="DP13" s="32" t="str">
        <f t="shared" si="12"/>
        <v/>
      </c>
      <c r="DQ13" s="37" t="str">
        <f t="shared" si="13"/>
        <v/>
      </c>
      <c r="DR13" s="28" t="str">
        <f t="shared" si="14"/>
        <v/>
      </c>
    </row>
    <row r="14" spans="1:122">
      <c r="A14" s="47" t="s">
        <v>249</v>
      </c>
      <c r="B14" s="48">
        <v>65525075</v>
      </c>
      <c r="C14" s="49">
        <v>44895.999270833301</v>
      </c>
      <c r="D14" s="47" t="s">
        <v>130</v>
      </c>
      <c r="E14" s="47" t="s">
        <v>225</v>
      </c>
      <c r="F14" s="47" t="s">
        <v>226</v>
      </c>
      <c r="G14" s="50">
        <v>44895</v>
      </c>
      <c r="H14" s="47" t="s">
        <v>100</v>
      </c>
      <c r="I14" s="47" t="s">
        <v>101</v>
      </c>
      <c r="J14" s="47" t="s">
        <v>172</v>
      </c>
      <c r="K14" s="47" t="s">
        <v>116</v>
      </c>
      <c r="L14" s="47" t="s">
        <v>63</v>
      </c>
      <c r="M14" s="47" t="s">
        <v>96</v>
      </c>
      <c r="N14" s="47" t="s">
        <v>96</v>
      </c>
      <c r="O14" s="47" t="s">
        <v>134</v>
      </c>
      <c r="P14" s="47" t="s">
        <v>64</v>
      </c>
      <c r="Q14" s="51">
        <v>5</v>
      </c>
      <c r="R14" s="47"/>
      <c r="S14" s="47" t="s">
        <v>66</v>
      </c>
      <c r="T14" s="47" t="s">
        <v>67</v>
      </c>
      <c r="U14" s="52"/>
      <c r="V14" s="47"/>
      <c r="W14" s="47" t="s">
        <v>77</v>
      </c>
      <c r="X14" s="47" t="s">
        <v>85</v>
      </c>
      <c r="Y14" s="47" t="s">
        <v>84</v>
      </c>
      <c r="Z14" s="47" t="s">
        <v>69</v>
      </c>
      <c r="AA14" s="52" t="s">
        <v>251</v>
      </c>
      <c r="AB14" s="44" t="s">
        <v>77</v>
      </c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44" t="s">
        <v>85</v>
      </c>
      <c r="AW14" s="51">
        <v>44</v>
      </c>
      <c r="AX14" s="51">
        <v>-114.41</v>
      </c>
      <c r="AY14" s="51">
        <v>-114.74</v>
      </c>
      <c r="AZ14" s="51">
        <v>-114.58</v>
      </c>
      <c r="BA14" s="51">
        <v>28.12</v>
      </c>
      <c r="BB14" s="51">
        <v>38.9</v>
      </c>
      <c r="BC14" s="51">
        <v>44</v>
      </c>
      <c r="BD14" s="51">
        <v>1</v>
      </c>
      <c r="BE14" s="51">
        <v>1</v>
      </c>
      <c r="BF14" s="51">
        <v>1</v>
      </c>
      <c r="BG14" s="51">
        <v>25.25</v>
      </c>
      <c r="BH14" s="51">
        <v>25.5</v>
      </c>
      <c r="BI14" s="51">
        <v>26.25</v>
      </c>
      <c r="BJ14" s="51">
        <v>1</v>
      </c>
      <c r="BK14" s="51">
        <v>1</v>
      </c>
      <c r="BL14" s="51">
        <v>1</v>
      </c>
      <c r="BM14" s="51">
        <v>1</v>
      </c>
      <c r="BN14" s="51">
        <v>1</v>
      </c>
      <c r="BO14" s="51">
        <v>1</v>
      </c>
      <c r="BP14" s="44" t="s">
        <v>84</v>
      </c>
      <c r="BQ14" s="51">
        <v>55.88</v>
      </c>
      <c r="BR14" s="51">
        <v>-105.08</v>
      </c>
      <c r="BS14" s="51">
        <v>-105.21</v>
      </c>
      <c r="BT14" s="51">
        <v>-105.19</v>
      </c>
      <c r="BU14" s="51">
        <v>55.88</v>
      </c>
      <c r="BV14" s="51">
        <v>51.68</v>
      </c>
      <c r="BW14" s="51">
        <v>50.68</v>
      </c>
      <c r="BX14" s="51">
        <v>1</v>
      </c>
      <c r="BY14" s="51">
        <v>1</v>
      </c>
      <c r="BZ14" s="51">
        <v>1</v>
      </c>
      <c r="CA14" s="51">
        <v>36.5</v>
      </c>
      <c r="CB14" s="51">
        <v>41.5</v>
      </c>
      <c r="CC14" s="51">
        <v>37.5</v>
      </c>
      <c r="CD14" s="51">
        <v>1</v>
      </c>
      <c r="CE14" s="51">
        <v>1</v>
      </c>
      <c r="CF14" s="51">
        <v>1</v>
      </c>
      <c r="CG14" s="51">
        <v>1</v>
      </c>
      <c r="CH14" s="51">
        <v>1</v>
      </c>
      <c r="CI14" s="51">
        <v>1</v>
      </c>
      <c r="CJ14" s="47"/>
      <c r="CK14" s="47" t="s">
        <v>132</v>
      </c>
      <c r="CL14" s="47" t="s">
        <v>124</v>
      </c>
      <c r="CM14" s="53" t="s">
        <v>163</v>
      </c>
      <c r="CN14" s="54">
        <v>-135</v>
      </c>
      <c r="CO14" s="54">
        <v>-126.67</v>
      </c>
      <c r="CP14" s="54">
        <v>-120.19</v>
      </c>
      <c r="CQ14" s="54">
        <v>-118</v>
      </c>
      <c r="CR14" s="54">
        <v>-80</v>
      </c>
      <c r="CS14" s="54">
        <v>-20</v>
      </c>
      <c r="CT14" s="54">
        <v>-15.83</v>
      </c>
      <c r="CU14" s="54">
        <v>-14.35</v>
      </c>
      <c r="CV14" s="54">
        <v>-12.5</v>
      </c>
      <c r="CW14" s="54">
        <v>-7.5</v>
      </c>
      <c r="CX14" s="51">
        <v>121.4499326</v>
      </c>
      <c r="CY14" s="51">
        <v>25.0471936</v>
      </c>
      <c r="CZ14" s="53" t="s">
        <v>211</v>
      </c>
      <c r="DA14" s="53" t="s">
        <v>219</v>
      </c>
      <c r="DC14" s="31">
        <f t="shared" si="0"/>
        <v>-120.19</v>
      </c>
      <c r="DD14" s="25" t="str">
        <f t="shared" si="1"/>
        <v/>
      </c>
      <c r="DE14" s="25">
        <f t="shared" si="2"/>
        <v>0.44</v>
      </c>
      <c r="DF14" s="25">
        <f t="shared" si="3"/>
        <v>0.55880000000000007</v>
      </c>
      <c r="DG14" s="13">
        <f t="shared" si="4"/>
        <v>0.55880000000000007</v>
      </c>
      <c r="DH14" s="14" t="str">
        <f t="shared" si="5"/>
        <v>2429K000</v>
      </c>
      <c r="DI14" s="3" t="e">
        <f>VLOOKUP(G14,#REF!,2,0)</f>
        <v>#REF!</v>
      </c>
      <c r="DJ14" s="4" t="str">
        <f t="shared" si="6"/>
        <v>-120~-125</v>
      </c>
      <c r="DK14" s="4" t="str">
        <f t="shared" si="7"/>
        <v>凱擘</v>
      </c>
      <c r="DL14" s="5" t="str">
        <f t="shared" si="8"/>
        <v>4G</v>
      </c>
      <c r="DM14" s="6">
        <f t="shared" si="9"/>
        <v>0</v>
      </c>
      <c r="DN14" s="11">
        <f t="shared" si="10"/>
        <v>0.55000000000000004</v>
      </c>
      <c r="DO14" s="12">
        <f t="shared" si="11"/>
        <v>-120</v>
      </c>
      <c r="DP14" s="32" t="str">
        <f t="shared" si="12"/>
        <v>RSRP劣於-106</v>
      </c>
      <c r="DQ14" s="37" t="str">
        <f t="shared" si="13"/>
        <v>因附近同時多人在使用，致速度臨時變慢</v>
      </c>
      <c r="DR14" s="28" t="str">
        <f t="shared" si="14"/>
        <v/>
      </c>
    </row>
    <row r="15" spans="1:122">
      <c r="A15" s="38" t="s">
        <v>250</v>
      </c>
      <c r="B15" s="39">
        <v>63169231</v>
      </c>
      <c r="C15" s="40">
        <v>44895.999837962998</v>
      </c>
      <c r="D15" s="38" t="s">
        <v>130</v>
      </c>
      <c r="E15" s="38" t="s">
        <v>225</v>
      </c>
      <c r="F15" s="38" t="s">
        <v>226</v>
      </c>
      <c r="G15" s="41">
        <v>44895</v>
      </c>
      <c r="H15" s="38" t="s">
        <v>98</v>
      </c>
      <c r="I15" s="38" t="s">
        <v>99</v>
      </c>
      <c r="J15" s="38" t="s">
        <v>166</v>
      </c>
      <c r="K15" s="38" t="s">
        <v>117</v>
      </c>
      <c r="L15" s="38" t="s">
        <v>63</v>
      </c>
      <c r="M15" s="38" t="s">
        <v>96</v>
      </c>
      <c r="N15" s="38" t="s">
        <v>96</v>
      </c>
      <c r="O15" s="38" t="s">
        <v>135</v>
      </c>
      <c r="P15" s="38" t="s">
        <v>64</v>
      </c>
      <c r="Q15" s="42">
        <v>5</v>
      </c>
      <c r="R15" s="38"/>
      <c r="S15" s="38" t="s">
        <v>65</v>
      </c>
      <c r="T15" s="38" t="s">
        <v>70</v>
      </c>
      <c r="U15" s="43"/>
      <c r="V15" s="38"/>
      <c r="W15" s="38" t="s">
        <v>145</v>
      </c>
      <c r="X15" s="38" t="s">
        <v>118</v>
      </c>
      <c r="Y15" s="38" t="s">
        <v>146</v>
      </c>
      <c r="Z15" s="38" t="s">
        <v>115</v>
      </c>
      <c r="AA15" s="43" t="s">
        <v>252</v>
      </c>
      <c r="AB15" s="44" t="s">
        <v>145</v>
      </c>
      <c r="AC15" s="42">
        <v>25.75</v>
      </c>
      <c r="AD15" s="42">
        <v>-113.07</v>
      </c>
      <c r="AE15" s="42">
        <v>-112.72</v>
      </c>
      <c r="AF15" s="42">
        <v>-112.56</v>
      </c>
      <c r="AG15" s="42">
        <v>16.04</v>
      </c>
      <c r="AH15" s="42">
        <v>25.75</v>
      </c>
      <c r="AI15" s="42">
        <v>23.2</v>
      </c>
      <c r="AJ15" s="42">
        <v>1</v>
      </c>
      <c r="AK15" s="42">
        <v>1</v>
      </c>
      <c r="AL15" s="42">
        <v>1</v>
      </c>
      <c r="AM15" s="42">
        <v>10.25</v>
      </c>
      <c r="AN15" s="42">
        <v>12.96</v>
      </c>
      <c r="AO15" s="42">
        <v>13</v>
      </c>
      <c r="AP15" s="42">
        <v>1</v>
      </c>
      <c r="AQ15" s="42">
        <v>1</v>
      </c>
      <c r="AR15" s="42">
        <v>1</v>
      </c>
      <c r="AS15" s="42">
        <v>1</v>
      </c>
      <c r="AT15" s="42">
        <v>1</v>
      </c>
      <c r="AU15" s="42">
        <v>1</v>
      </c>
      <c r="AV15" s="44" t="s">
        <v>118</v>
      </c>
      <c r="AW15" s="42">
        <v>44.97</v>
      </c>
      <c r="AX15" s="42">
        <v>-108.77</v>
      </c>
      <c r="AY15" s="42">
        <v>-107.66</v>
      </c>
      <c r="AZ15" s="42">
        <v>-107.84</v>
      </c>
      <c r="BA15" s="42">
        <v>25.15</v>
      </c>
      <c r="BB15" s="42">
        <v>44.32</v>
      </c>
      <c r="BC15" s="42">
        <v>41.42</v>
      </c>
      <c r="BD15" s="42">
        <v>1</v>
      </c>
      <c r="BE15" s="42">
        <v>1</v>
      </c>
      <c r="BF15" s="42">
        <v>1</v>
      </c>
      <c r="BG15" s="42">
        <v>12.29</v>
      </c>
      <c r="BH15" s="42">
        <v>15.08</v>
      </c>
      <c r="BI15" s="42">
        <v>14.92</v>
      </c>
      <c r="BJ15" s="42">
        <v>1</v>
      </c>
      <c r="BK15" s="42">
        <v>0.99</v>
      </c>
      <c r="BL15" s="42">
        <v>1</v>
      </c>
      <c r="BM15" s="42">
        <v>0.96</v>
      </c>
      <c r="BN15" s="42">
        <v>0.99</v>
      </c>
      <c r="BO15" s="42">
        <v>0.99</v>
      </c>
      <c r="BP15" s="44" t="s">
        <v>146</v>
      </c>
      <c r="BQ15" s="42">
        <v>42.14</v>
      </c>
      <c r="BR15" s="42">
        <v>-110.49</v>
      </c>
      <c r="BS15" s="42">
        <v>-110.16</v>
      </c>
      <c r="BT15" s="42">
        <v>-109.83</v>
      </c>
      <c r="BU15" s="42">
        <v>26.02</v>
      </c>
      <c r="BV15" s="42">
        <v>38.369999999999997</v>
      </c>
      <c r="BW15" s="42">
        <v>42.14</v>
      </c>
      <c r="BX15" s="42">
        <v>1</v>
      </c>
      <c r="BY15" s="42">
        <v>1</v>
      </c>
      <c r="BZ15" s="42">
        <v>1</v>
      </c>
      <c r="CA15" s="42">
        <v>14.1</v>
      </c>
      <c r="CB15" s="42">
        <v>16.62</v>
      </c>
      <c r="CC15" s="42">
        <v>17.350000000000001</v>
      </c>
      <c r="CD15" s="42">
        <v>1</v>
      </c>
      <c r="CE15" s="42">
        <v>1</v>
      </c>
      <c r="CF15" s="42">
        <v>1</v>
      </c>
      <c r="CG15" s="42">
        <v>1</v>
      </c>
      <c r="CH15" s="42">
        <v>1</v>
      </c>
      <c r="CI15" s="42">
        <v>1</v>
      </c>
      <c r="CJ15" s="38"/>
      <c r="CK15" s="38" t="s">
        <v>135</v>
      </c>
      <c r="CL15" s="38" t="s">
        <v>123</v>
      </c>
      <c r="CM15" s="45" t="s">
        <v>163</v>
      </c>
      <c r="CN15" s="46">
        <v>-98</v>
      </c>
      <c r="CO15" s="46">
        <v>-78</v>
      </c>
      <c r="CP15" s="46">
        <v>-74.959999999999994</v>
      </c>
      <c r="CQ15" s="46">
        <v>-68.5</v>
      </c>
      <c r="CR15" s="46">
        <v>-67</v>
      </c>
      <c r="CS15" s="46">
        <v>-14</v>
      </c>
      <c r="CT15" s="46">
        <v>-10.25</v>
      </c>
      <c r="CU15" s="46">
        <v>-9.2899999999999991</v>
      </c>
      <c r="CV15" s="46">
        <v>-8.33</v>
      </c>
      <c r="CW15" s="46">
        <v>-7.5</v>
      </c>
      <c r="CX15" s="42">
        <v>120.6132521</v>
      </c>
      <c r="CY15" s="42">
        <v>24.0675408</v>
      </c>
      <c r="CZ15" s="45" t="s">
        <v>211</v>
      </c>
      <c r="DA15" s="45" t="s">
        <v>218</v>
      </c>
      <c r="DC15" s="31">
        <f t="shared" si="0"/>
        <v>-74.959999999999994</v>
      </c>
      <c r="DD15" s="25">
        <f t="shared" si="1"/>
        <v>0.25750000000000001</v>
      </c>
      <c r="DE15" s="25">
        <f t="shared" si="2"/>
        <v>0.44969999999999999</v>
      </c>
      <c r="DF15" s="25">
        <f t="shared" si="3"/>
        <v>0.4214</v>
      </c>
      <c r="DG15" s="13">
        <f t="shared" si="4"/>
        <v>0.44969999999999999</v>
      </c>
      <c r="DH15" s="14" t="str">
        <f t="shared" si="5"/>
        <v>50073000</v>
      </c>
      <c r="DI15" s="3" t="e">
        <f>VLOOKUP(G15,#REF!,2,0)</f>
        <v>#REF!</v>
      </c>
      <c r="DJ15" s="4" t="str">
        <f t="shared" si="6"/>
        <v>-70~-75</v>
      </c>
      <c r="DK15" s="4" t="str">
        <f t="shared" si="7"/>
        <v>凱擘</v>
      </c>
      <c r="DL15" s="5" t="str">
        <f t="shared" si="8"/>
        <v>4G</v>
      </c>
      <c r="DM15" s="6">
        <f t="shared" si="9"/>
        <v>0</v>
      </c>
      <c r="DN15" s="11">
        <f t="shared" si="10"/>
        <v>0.45</v>
      </c>
      <c r="DO15" s="12">
        <f t="shared" si="11"/>
        <v>-75</v>
      </c>
      <c r="DP15" s="32" t="str">
        <f t="shared" si="12"/>
        <v>RSRP優於-106</v>
      </c>
      <c r="DQ15" s="37" t="str">
        <f t="shared" si="13"/>
        <v>訊號強度正常</v>
      </c>
      <c r="DR15" s="28" t="str">
        <f t="shared" si="14"/>
        <v/>
      </c>
    </row>
  </sheetData>
  <autoFilter ref="A1:DR1" xr:uid="{00000000-0001-0000-0300-000000000000}"/>
  <phoneticPr fontId="10" type="noConversion"/>
  <pageMargins left="0.7" right="0.7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Fermat Lien ( 連偉宏 )</dc:creator>
  <cp:lastModifiedBy>吳偉銘</cp:lastModifiedBy>
  <dcterms:created xsi:type="dcterms:W3CDTF">2021-08-19T01:49:17Z</dcterms:created>
  <dcterms:modified xsi:type="dcterms:W3CDTF">2023-02-17T00:47:08Z</dcterms:modified>
</cp:coreProperties>
</file>