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PM值 先轉成數字 再貼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/m/d\ h:mm;@"/>
    <numFmt numFmtId="165" formatCode="yyyy/m/d;@"/>
    <numFmt numFmtId="166" formatCode="#"/>
    <numFmt numFmtId="167" formatCode="yyyy/mm/dd\ hh:mm:ss"/>
  </numFmts>
  <fonts count="3">
    <font>
      <name val="Calibri"/>
      <color theme="1"/>
      <sz val="11"/>
      <scheme val="minor"/>
    </font>
    <font>
      <name val="MingLiU"/>
      <b val="1"/>
      <color indexed="65"/>
      <sz val="10"/>
    </font>
    <font>
      <name val="MingLiU"/>
      <color indexed="64"/>
      <sz val="10"/>
    </font>
  </fonts>
  <fills count="9">
    <fill>
      <patternFill/>
    </fill>
    <fill>
      <patternFill patternType="gray125"/>
    </fill>
    <fill>
      <patternFill patternType="solid">
        <fgColor rgb="FF5175B9"/>
        <bgColor indexed="65"/>
      </patternFill>
    </fill>
    <fill>
      <patternFill patternType="solid">
        <fgColor theme="0" tint="-0.3499862666707358"/>
        <bgColor indexed="65"/>
      </patternFill>
    </fill>
    <fill>
      <patternFill patternType="solid">
        <fgColor rgb="FF00B0F0"/>
        <bgColor indexed="65"/>
      </patternFill>
    </fill>
    <fill>
      <patternFill patternType="solid">
        <fgColor indexed="65"/>
        <bgColor indexed="65"/>
      </patternFill>
    </fill>
    <fill>
      <patternFill patternType="solid">
        <fgColor indexed="43"/>
        <bgColor indexed="65"/>
      </patternFill>
    </fill>
    <fill>
      <patternFill patternType="solid">
        <fgColor rgb="FFF0F0F4"/>
        <bgColor indexed="65"/>
      </patternFill>
    </fill>
    <fill>
      <patternFill patternType="solid">
        <fgColor rgb="00ED7D31"/>
      </patternFill>
    </fill>
  </fills>
  <borders count="4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/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49" fontId="1" fillId="2" borderId="1" applyAlignment="1" pivotButton="0" quotePrefix="0" xfId="0">
      <alignment horizontal="left" vertical="top" wrapText="1"/>
    </xf>
    <xf numFmtId="164" fontId="1" fillId="2" borderId="1" applyAlignment="1" pivotButton="0" quotePrefix="0" xfId="0">
      <alignment horizontal="left" vertical="top" wrapText="1"/>
    </xf>
    <xf numFmtId="165" fontId="1" fillId="2" borderId="1" applyAlignment="1" pivotButton="0" quotePrefix="0" xfId="0">
      <alignment horizontal="left" vertical="top" wrapText="1"/>
    </xf>
    <xf numFmtId="49" fontId="1" fillId="3" borderId="1" applyAlignment="1" pivotButton="0" quotePrefix="0" xfId="0">
      <alignment horizontal="left" vertical="top" wrapText="1"/>
    </xf>
    <xf numFmtId="49" fontId="1" fillId="4" borderId="1" applyAlignment="1" pivotButton="0" quotePrefix="0" xfId="0">
      <alignment horizontal="left" vertical="top" wrapText="1"/>
    </xf>
    <xf numFmtId="49" fontId="2" fillId="5" borderId="2" applyAlignment="1" pivotButton="0" quotePrefix="0" xfId="0">
      <alignment horizontal="left"/>
    </xf>
    <xf numFmtId="166" fontId="2" fillId="5" borderId="2" applyAlignment="1" pivotButton="0" quotePrefix="0" xfId="0">
      <alignment horizontal="left"/>
    </xf>
    <xf numFmtId="167" fontId="2" fillId="5" borderId="2" applyAlignment="1" pivotButton="0" quotePrefix="0" xfId="0">
      <alignment horizontal="left"/>
    </xf>
    <xf numFmtId="14" fontId="2" fillId="5" borderId="2" applyAlignment="1" pivotButton="0" quotePrefix="0" xfId="0">
      <alignment horizontal="left"/>
    </xf>
    <xf numFmtId="0" fontId="2" fillId="5" borderId="2" applyAlignment="1" pivotButton="0" quotePrefix="0" xfId="0">
      <alignment horizontal="right" vertical="center"/>
    </xf>
    <xf numFmtId="0" fontId="2" fillId="5" borderId="2" applyAlignment="1" pivotButton="0" quotePrefix="0" xfId="0">
      <alignment horizontal="left"/>
    </xf>
    <xf numFmtId="49" fontId="2" fillId="6" borderId="2" applyAlignment="1" pivotButton="0" quotePrefix="0" xfId="0">
      <alignment horizontal="left"/>
    </xf>
    <xf numFmtId="49" fontId="2" fillId="5" borderId="2" applyAlignment="1" pivotButton="0" quotePrefix="0" xfId="0">
      <alignment horizontal="left" vertical="center"/>
    </xf>
    <xf numFmtId="1" fontId="2" fillId="5" borderId="2" applyAlignment="1" pivotButton="0" quotePrefix="0" xfId="0">
      <alignment horizontal="right" vertical="center"/>
    </xf>
    <xf numFmtId="49" fontId="2" fillId="7" borderId="2" applyAlignment="1" pivotButton="0" quotePrefix="0" xfId="0">
      <alignment horizontal="left"/>
    </xf>
    <xf numFmtId="166" fontId="2" fillId="7" borderId="2" applyAlignment="1" pivotButton="0" quotePrefix="0" xfId="0">
      <alignment horizontal="left"/>
    </xf>
    <xf numFmtId="167" fontId="2" fillId="7" borderId="2" applyAlignment="1" pivotButton="0" quotePrefix="0" xfId="0">
      <alignment horizontal="left"/>
    </xf>
    <xf numFmtId="14" fontId="2" fillId="7" borderId="2" applyAlignment="1" pivotButton="0" quotePrefix="0" xfId="0">
      <alignment horizontal="left"/>
    </xf>
    <xf numFmtId="0" fontId="2" fillId="7" borderId="2" applyAlignment="1" pivotButton="0" quotePrefix="0" xfId="0">
      <alignment horizontal="right" vertical="center"/>
    </xf>
    <xf numFmtId="0" fontId="2" fillId="7" borderId="2" applyAlignment="1" pivotButton="0" quotePrefix="0" xfId="0">
      <alignment horizontal="left"/>
    </xf>
    <xf numFmtId="49" fontId="2" fillId="7" borderId="2" applyAlignment="1" pivotButton="0" quotePrefix="0" xfId="0">
      <alignment horizontal="left" vertical="center"/>
    </xf>
    <xf numFmtId="1" fontId="2" fillId="7" borderId="2" applyAlignment="1" pivotButton="0" quotePrefix="0" xfId="0">
      <alignment horizontal="right" vertical="center"/>
    </xf>
    <xf numFmtId="164" fontId="1" fillId="2" borderId="1" applyAlignment="1" pivotButton="0" quotePrefix="0" xfId="0">
      <alignment horizontal="left" vertical="top" wrapText="1"/>
    </xf>
    <xf numFmtId="165" fontId="1" fillId="2" borderId="1" applyAlignment="1" pivotButton="0" quotePrefix="0" xfId="0">
      <alignment horizontal="left" vertical="top" wrapText="1"/>
    </xf>
    <xf numFmtId="0" fontId="0" fillId="8" borderId="0" pivotButton="0" quotePrefix="0" xfId="0"/>
    <xf numFmtId="0" fontId="0" fillId="8" borderId="3" pivotButton="0" quotePrefix="0" xfId="0"/>
    <xf numFmtId="166" fontId="2" fillId="5" borderId="2" applyAlignment="1" pivotButton="0" quotePrefix="0" xfId="0">
      <alignment horizontal="left"/>
    </xf>
    <xf numFmtId="167" fontId="2" fillId="5" borderId="2" applyAlignment="1" pivotButton="0" quotePrefix="0" xfId="0">
      <alignment horizontal="left"/>
    </xf>
    <xf numFmtId="9" fontId="0" fillId="0" borderId="0" pivotButton="0" quotePrefix="0" xfId="0"/>
    <xf numFmtId="166" fontId="2" fillId="7" borderId="2" applyAlignment="1" pivotButton="0" quotePrefix="0" xfId="0">
      <alignment horizontal="left"/>
    </xf>
    <xf numFmtId="167" fontId="2" fillId="7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5"/>
  <sheetViews>
    <sheetView zoomScale="100" workbookViewId="0">
      <selection activeCell="A1" activeCellId="0" sqref="A1"/>
    </sheetView>
  </sheetViews>
  <sheetFormatPr baseColWidth="8" defaultRowHeight="14.25"/>
  <cols>
    <col hidden="1" width="13" customWidth="1" min="106" max="106"/>
    <col width="16" customWidth="1" min="107" max="107"/>
    <col width="16" customWidth="1" min="108" max="108"/>
    <col width="16" customWidth="1" min="109" max="109"/>
    <col width="16" customWidth="1" min="110" max="110"/>
    <col width="16" customWidth="1" min="111" max="111"/>
    <col width="16" customWidth="1" min="112" max="112"/>
    <col width="16" customWidth="1" min="113" max="113"/>
    <col width="16" customWidth="1" min="114" max="114"/>
    <col hidden="1" width="13" customWidth="1" min="115" max="115"/>
    <col width="16" customWidth="1" min="116" max="116"/>
    <col width="16" customWidth="1" min="117" max="117"/>
    <col width="16" customWidth="1" min="118" max="118"/>
    <col width="16" customWidth="1" min="119" max="119"/>
    <col width="16" customWidth="1" min="120" max="120"/>
    <col width="16" customWidth="1" min="121" max="121"/>
    <col width="16" customWidth="1" min="122" max="122"/>
  </cols>
  <sheetData>
    <row r="1" ht="60" customHeight="1">
      <c r="A1" s="1" t="inlineStr">
        <is>
          <t>客訴編號</t>
        </is>
      </c>
      <c r="B1" s="1" t="inlineStr">
        <is>
          <t>SUBSCR_ID</t>
        </is>
      </c>
      <c r="C1" s="23" t="inlineStr">
        <is>
          <t>CSR填單時間</t>
        </is>
      </c>
      <c r="D1" s="1" t="inlineStr">
        <is>
          <t>時(Hour)</t>
        </is>
      </c>
      <c r="E1" s="1" t="inlineStr">
        <is>
          <t>年月</t>
        </is>
      </c>
      <c r="F1" s="1" t="inlineStr">
        <is>
          <t>週定義4</t>
        </is>
      </c>
      <c r="G1" s="24" t="inlineStr">
        <is>
          <t>日期</t>
        </is>
      </c>
      <c r="H1" s="1" t="inlineStr">
        <is>
          <t>維運處2</t>
        </is>
      </c>
      <c r="I1" s="1" t="inlineStr">
        <is>
          <t>縣市2</t>
        </is>
      </c>
      <c r="J1" s="1" t="inlineStr">
        <is>
          <t>縣市行政區2</t>
        </is>
      </c>
      <c r="K1" s="1" t="inlineStr">
        <is>
          <t>誰處理的</t>
        </is>
      </c>
      <c r="L1" s="1" t="inlineStr">
        <is>
          <t>客戶填單反應項目第三層</t>
        </is>
      </c>
      <c r="M1" s="4" t="inlineStr">
        <is>
          <t>客戶類別</t>
        </is>
      </c>
      <c r="N1" s="1" t="inlineStr">
        <is>
          <t>客戶類別2</t>
        </is>
      </c>
      <c r="O1" s="1" t="inlineStr">
        <is>
          <t>世代別</t>
        </is>
      </c>
      <c r="P1" s="1" t="inlineStr">
        <is>
          <t>NMD層級一說明</t>
        </is>
      </c>
      <c r="Q1" s="1" t="inlineStr">
        <is>
          <t>CC值</t>
        </is>
      </c>
      <c r="R1" s="1" t="inlineStr">
        <is>
          <t>作業/障礙/抗爭</t>
        </is>
      </c>
      <c r="S1" s="1" t="inlineStr">
        <is>
          <t>OM回覆類型一</t>
        </is>
      </c>
      <c r="T1" s="1" t="inlineStr">
        <is>
          <t>OM回覆類型二</t>
        </is>
      </c>
      <c r="U1" s="1" t="inlineStr">
        <is>
          <t>網訊編號</t>
        </is>
      </c>
      <c r="V1" s="1" t="inlineStr">
        <is>
          <t>網訊訊息分類</t>
        </is>
      </c>
      <c r="W1" s="1" t="inlineStr">
        <is>
          <t>SITE_ID1</t>
        </is>
      </c>
      <c r="X1" s="1" t="inlineStr">
        <is>
          <t>SITE_ID2</t>
        </is>
      </c>
      <c r="Y1" s="1" t="inlineStr">
        <is>
          <t>SITE_ID3</t>
        </is>
      </c>
      <c r="Z1" s="1" t="inlineStr">
        <is>
          <t>改善性</t>
        </is>
      </c>
      <c r="AA1" s="1" t="inlineStr">
        <is>
          <t>客訴預判說明</t>
        </is>
      </c>
      <c r="AB1" s="1" t="inlineStr">
        <is>
          <t>KPI基站1</t>
        </is>
      </c>
      <c r="AC1" s="1" t="inlineStr">
        <is>
          <t>KPI基站1前一日最差PRB值</t>
        </is>
      </c>
      <c r="AD1" s="1" t="inlineStr">
        <is>
          <t>iPM干擾SiteId1前1小時數值</t>
        </is>
      </c>
      <c r="AE1" s="1" t="inlineStr">
        <is>
          <t>iPM干擾SiteId1前2小時數值</t>
        </is>
      </c>
      <c r="AF1" s="1" t="inlineStr">
        <is>
          <t>iPM干擾SiteId1前3小時數值</t>
        </is>
      </c>
      <c r="AG1" s="1" t="inlineStr">
        <is>
          <t>KPI基站1前1小時APRBU參數值</t>
        </is>
      </c>
      <c r="AH1" s="1" t="inlineStr">
        <is>
          <t>KPI基站1前2小時APRBU參數值</t>
        </is>
      </c>
      <c r="AI1" s="1" t="inlineStr">
        <is>
          <t>KPI基站1前3小時APRBU參數值</t>
        </is>
      </c>
      <c r="AJ1" s="1" t="inlineStr">
        <is>
          <t>KPI基站1前1小時CAR參數值</t>
        </is>
      </c>
      <c r="AK1" s="1" t="inlineStr">
        <is>
          <t>KPI基站1前2小時CAR參數值</t>
        </is>
      </c>
      <c r="AL1" s="1" t="inlineStr">
        <is>
          <t>KPI基站1前3小時CAR參數值</t>
        </is>
      </c>
      <c r="AM1" s="1" t="inlineStr">
        <is>
          <t>KPI基站1前1小時RRCCUA參數值</t>
        </is>
      </c>
      <c r="AN1" s="1" t="inlineStr">
        <is>
          <t>KPI基站1前2小時RRCCUA參數值</t>
        </is>
      </c>
      <c r="AO1" s="1" t="inlineStr">
        <is>
          <t>KPI基站1前3小時RRCCUA參數值</t>
        </is>
      </c>
      <c r="AP1" s="1" t="inlineStr">
        <is>
          <t>KPI基站1前1小時RRC CSSR參數值</t>
        </is>
      </c>
      <c r="AQ1" s="1" t="inlineStr">
        <is>
          <t>KPI基站1前2小時RRC CSSR參數值</t>
        </is>
      </c>
      <c r="AR1" s="1" t="inlineStr">
        <is>
          <t>KPI基站1前3小時RRC CSSR參數值</t>
        </is>
      </c>
      <c r="AS1" s="1" t="inlineStr">
        <is>
          <t>KPI基站1前1小時DRBSSR參數值</t>
        </is>
      </c>
      <c r="AT1" s="1" t="inlineStr">
        <is>
          <t>KPI基站1前2小時DRBSSR參數值</t>
        </is>
      </c>
      <c r="AU1" s="1" t="inlineStr">
        <is>
          <t>KPI基站1前3小時DRBSSR參數值</t>
        </is>
      </c>
      <c r="AV1" s="1" t="inlineStr">
        <is>
          <t>KPI基站2</t>
        </is>
      </c>
      <c r="AW1" s="1" t="inlineStr">
        <is>
          <t>KPI基站2前一日最差PRB值</t>
        </is>
      </c>
      <c r="AX1" s="1" t="inlineStr">
        <is>
          <t>iPM干擾SiteId2前1小時數值</t>
        </is>
      </c>
      <c r="AY1" s="1" t="inlineStr">
        <is>
          <t>iPM干擾SiteId2前2小時數值</t>
        </is>
      </c>
      <c r="AZ1" s="1" t="inlineStr">
        <is>
          <t>iPM干擾SiteId2前3小時數值</t>
        </is>
      </c>
      <c r="BA1" s="1" t="inlineStr">
        <is>
          <t>KPI基站2前1小時APRBU參數值</t>
        </is>
      </c>
      <c r="BB1" s="1" t="inlineStr">
        <is>
          <t>KPI基站2前2小時APRBU參數值</t>
        </is>
      </c>
      <c r="BC1" s="1" t="inlineStr">
        <is>
          <t>KPI基站2前3小時APRBU參數值</t>
        </is>
      </c>
      <c r="BD1" s="1" t="inlineStr">
        <is>
          <t>KPI基站2前1小時CAR參數值</t>
        </is>
      </c>
      <c r="BE1" s="1" t="inlineStr">
        <is>
          <t>KPI基站2前2小時CAR參數值</t>
        </is>
      </c>
      <c r="BF1" s="1" t="inlineStr">
        <is>
          <t>KPI基站2前3小時CAR參數值</t>
        </is>
      </c>
      <c r="BG1" s="1" t="inlineStr">
        <is>
          <t>KPI基站2前1小時RRCCUA參數值</t>
        </is>
      </c>
      <c r="BH1" s="1" t="inlineStr">
        <is>
          <t>KPI基站2前2小時RRCCUA參數值</t>
        </is>
      </c>
      <c r="BI1" s="1" t="inlineStr">
        <is>
          <t>KPI基站2前3小時RRCCUA參數值</t>
        </is>
      </c>
      <c r="BJ1" s="1" t="inlineStr">
        <is>
          <t>KPI基站2前1小時RRC CSSR參數值</t>
        </is>
      </c>
      <c r="BK1" s="1" t="inlineStr">
        <is>
          <t>KPI基站2前2小時RRC CSSR參數值</t>
        </is>
      </c>
      <c r="BL1" s="1" t="inlineStr">
        <is>
          <t>KPI基站2前3小時RRC CSSR參數值</t>
        </is>
      </c>
      <c r="BM1" s="1" t="inlineStr">
        <is>
          <t>KPI基站2前1小時DRBSSR參數值</t>
        </is>
      </c>
      <c r="BN1" s="1" t="inlineStr">
        <is>
          <t>KPI基站2前2小時DRBSSR參數值</t>
        </is>
      </c>
      <c r="BO1" s="1" t="inlineStr">
        <is>
          <t>KPI基站2前3小時DRBSSR參數值</t>
        </is>
      </c>
      <c r="BP1" s="1" t="inlineStr">
        <is>
          <t>KPI基站3</t>
        </is>
      </c>
      <c r="BQ1" s="1" t="inlineStr">
        <is>
          <t>KPI基站3前一日最差PRB值</t>
        </is>
      </c>
      <c r="BR1" s="1" t="inlineStr">
        <is>
          <t>iPM干擾SiteId3前1小時數值</t>
        </is>
      </c>
      <c r="BS1" s="1" t="inlineStr">
        <is>
          <t>iPM干擾SiteId3前2小時數值</t>
        </is>
      </c>
      <c r="BT1" s="1" t="inlineStr">
        <is>
          <t>iPM干擾SiteId3前3小時數值</t>
        </is>
      </c>
      <c r="BU1" s="1" t="inlineStr">
        <is>
          <t>KPI基站3前1小時APRBU參數值</t>
        </is>
      </c>
      <c r="BV1" s="1" t="inlineStr">
        <is>
          <t>KPI基站3前2小時APRBU參數值</t>
        </is>
      </c>
      <c r="BW1" s="1" t="inlineStr">
        <is>
          <t>KPI基站3前3小時APRBU參數值</t>
        </is>
      </c>
      <c r="BX1" s="1" t="inlineStr">
        <is>
          <t>KPI基站3前1小時CAR參數值</t>
        </is>
      </c>
      <c r="BY1" s="1" t="inlineStr">
        <is>
          <t>KPI基站3前2小時CAR參數值</t>
        </is>
      </c>
      <c r="BZ1" s="1" t="inlineStr">
        <is>
          <t>KPI基站3前3小時CAR參數值</t>
        </is>
      </c>
      <c r="CA1" s="1" t="inlineStr">
        <is>
          <t>KPI基站3前1小時RRCCUA參數值</t>
        </is>
      </c>
      <c r="CB1" s="1" t="inlineStr">
        <is>
          <t>KPI基站3前2小時RRCCUA參數值</t>
        </is>
      </c>
      <c r="CC1" s="1" t="inlineStr">
        <is>
          <t>KPI基站3前3小時RRCCUA參數值</t>
        </is>
      </c>
      <c r="CD1" s="1" t="inlineStr">
        <is>
          <t>KPI基站3前1小時RRC CSSR參數值</t>
        </is>
      </c>
      <c r="CE1" s="1" t="inlineStr">
        <is>
          <t>KPI基站3前2小時RRC CSSR參數值</t>
        </is>
      </c>
      <c r="CF1" s="1" t="inlineStr">
        <is>
          <t>KPI基站3前3小時RRC CSSR參數值</t>
        </is>
      </c>
      <c r="CG1" s="1" t="inlineStr">
        <is>
          <t>KPI基站3前1小時DRBSSR參數值</t>
        </is>
      </c>
      <c r="CH1" s="1" t="inlineStr">
        <is>
          <t>KPI基站3前2小時DRBSSR參數值</t>
        </is>
      </c>
      <c r="CI1" s="1" t="inlineStr">
        <is>
          <t>KPI基站3前3小時DRBSSR參數值</t>
        </is>
      </c>
      <c r="CJ1" s="1" t="inlineStr">
        <is>
          <t>障礙原因主分類</t>
        </is>
      </c>
      <c r="CK1" s="1" t="inlineStr">
        <is>
          <t>作業系統</t>
        </is>
      </c>
      <c r="CL1" s="1" t="inlineStr">
        <is>
          <t>CM供裝區</t>
        </is>
      </c>
      <c r="CM1" s="1" t="inlineStr">
        <is>
          <t>進件來源</t>
        </is>
      </c>
      <c r="CN1" s="1" t="inlineStr">
        <is>
          <t>MDT 4G_700 RSRP_MIN</t>
        </is>
      </c>
      <c r="CO1" s="1" t="inlineStr">
        <is>
          <t>MDT 4G_700 RSRP_Q1</t>
        </is>
      </c>
      <c r="CP1" s="5" t="inlineStr">
        <is>
          <t>RSRP</t>
        </is>
      </c>
      <c r="CQ1" s="1" t="inlineStr">
        <is>
          <t>MDT 4G_700 RSRP_Q3</t>
        </is>
      </c>
      <c r="CR1" s="1" t="inlineStr">
        <is>
          <t>MDT 4G_700 RSRP_MAX</t>
        </is>
      </c>
      <c r="CS1" s="1" t="inlineStr">
        <is>
          <t>MDT 4G_700 RSRQ_MIN</t>
        </is>
      </c>
      <c r="CT1" s="1" t="inlineStr">
        <is>
          <t>MDT 4G_700 RSRQ_Q1</t>
        </is>
      </c>
      <c r="CU1" s="1" t="inlineStr">
        <is>
          <t>RSRQ</t>
        </is>
      </c>
      <c r="CV1" s="1" t="inlineStr">
        <is>
          <t>MDT 4G_700 RSRQ_Q3</t>
        </is>
      </c>
      <c r="CW1" s="1" t="inlineStr">
        <is>
          <t>MDT 4G_700 RSRQ_MAX</t>
        </is>
      </c>
      <c r="CX1" s="1" t="inlineStr">
        <is>
          <t>經度</t>
        </is>
      </c>
      <c r="CY1" s="1" t="inlineStr">
        <is>
          <t>緯度</t>
        </is>
      </c>
      <c r="CZ1" s="1" t="inlineStr">
        <is>
          <t>AI預測答案</t>
        </is>
      </c>
      <c r="DA1" s="1" t="inlineStr">
        <is>
          <t>年報選項</t>
        </is>
      </c>
      <c r="DB1" s="25" t="n"/>
      <c r="DC1" s="26" t="inlineStr">
        <is>
          <t>MDT RSRP</t>
        </is>
      </c>
      <c r="DD1" s="26" t="inlineStr">
        <is>
          <t>site1昨日最差PRB</t>
        </is>
      </c>
      <c r="DE1" s="26" t="inlineStr">
        <is>
          <t>site2昨日最差PRB</t>
        </is>
      </c>
      <c r="DF1" s="26" t="inlineStr">
        <is>
          <t>site3昨日最差PRB</t>
        </is>
      </c>
      <c r="DG1" s="26" t="inlineStr">
        <is>
          <t>昨日最差PRB</t>
        </is>
      </c>
      <c r="DH1" s="26" t="inlineStr">
        <is>
          <t xml:space="preserve">昨日最差PRB的SiteID	</t>
        </is>
      </c>
      <c r="DI1" s="26" t="inlineStr">
        <is>
          <t>Weekday</t>
        </is>
      </c>
      <c r="DJ1" s="26" t="inlineStr">
        <is>
          <t>RSRP(MDT)</t>
        </is>
      </c>
      <c r="DK1" s="25" t="n"/>
      <c r="DL1" s="26" t="inlineStr">
        <is>
          <t>5G True User</t>
        </is>
      </c>
      <c r="DM1" s="26" t="inlineStr">
        <is>
          <t>Site1~3 近3小時干擾&gt;-105的筆數</t>
        </is>
      </c>
      <c r="DN1" s="26" t="inlineStr">
        <is>
          <t>昨日最差PRB(4)</t>
        </is>
      </c>
      <c r="DO1" s="26" t="inlineStr">
        <is>
          <t>RSRP(4)</t>
        </is>
      </c>
      <c r="DP1" s="26" t="inlineStr">
        <is>
          <t>新客訴原因4</t>
        </is>
      </c>
      <c r="DQ1" s="26" t="inlineStr">
        <is>
          <t>RuleBase</t>
        </is>
      </c>
      <c r="DR1" s="26" t="inlineStr">
        <is>
          <t>OM回覆客訴原因</t>
        </is>
      </c>
    </row>
    <row r="2" ht="14.25" customHeight="1">
      <c r="A2" s="6" t="inlineStr">
        <is>
          <t>2022-11-30-0884</t>
        </is>
      </c>
      <c r="B2" s="27" t="n">
        <v>59963955</v>
      </c>
      <c r="C2" s="28" t="n">
        <v>44895.94771990741</v>
      </c>
      <c r="D2" s="6" t="inlineStr">
        <is>
          <t>22</t>
        </is>
      </c>
      <c r="E2" s="6" t="inlineStr">
        <is>
          <t>202211</t>
        </is>
      </c>
      <c r="F2" s="6" t="inlineStr">
        <is>
          <t>2022/11/24~2022/11/30</t>
        </is>
      </c>
      <c r="G2" s="9" t="n">
        <v>44895</v>
      </c>
      <c r="H2" s="6" t="inlineStr">
        <is>
          <t>北二</t>
        </is>
      </c>
      <c r="I2" s="6" t="inlineStr">
        <is>
          <t>新北市</t>
        </is>
      </c>
      <c r="J2" s="6" t="inlineStr">
        <is>
          <t>新北市中和區</t>
        </is>
      </c>
      <c r="K2" s="6" t="inlineStr">
        <is>
          <t>OM/TAC</t>
        </is>
      </c>
      <c r="L2" s="6" t="inlineStr">
        <is>
          <t>上網相關問題</t>
        </is>
      </c>
      <c r="M2" s="6" t="inlineStr">
        <is>
          <t>4G</t>
        </is>
      </c>
      <c r="N2" s="6" t="inlineStr">
        <is>
          <t>4G</t>
        </is>
      </c>
      <c r="O2" s="6" t="inlineStr">
        <is>
          <t>5GNSA</t>
        </is>
      </c>
      <c r="P2" s="6" t="inlineStr">
        <is>
          <t>4G上網收訊客訴</t>
        </is>
      </c>
      <c r="Q2" s="10" t="n">
        <v>11</v>
      </c>
      <c r="R2" s="6" t="n"/>
      <c r="S2" s="6" t="inlineStr">
        <is>
          <t>(H)非收訊問題</t>
        </is>
      </c>
      <c r="T2" s="6" t="inlineStr">
        <is>
          <t>因客訴地點人多，導致收訊擁擠</t>
        </is>
      </c>
      <c r="U2" s="11" t="n"/>
      <c r="V2" s="6" t="n"/>
      <c r="W2" s="6" t="inlineStr">
        <is>
          <t>235HA000</t>
        </is>
      </c>
      <c r="X2" s="6" t="inlineStr">
        <is>
          <t>235HC000</t>
        </is>
      </c>
      <c r="Y2" s="6" t="inlineStr">
        <is>
          <t>235N8000</t>
        </is>
      </c>
      <c r="Z2" s="6" t="inlineStr">
        <is>
          <t>網路正常</t>
        </is>
      </c>
      <c r="AA2" s="11" t="inlineStr">
        <is>
          <t>sTIP預判處理:門號狀態:,客戶類別:一般用戶,降速:無,干擾值大於-110dbm:,前一小時UE數: 235HA000(44.25),235HC000(31.25),235N8000(38.53),前一天最差PRB%:235HA000(74.35%),235HC000(67.40%),235N8000(91%),前一小時100M內CA小於90%:,前一小時100M內RRC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DL%&gt;80情況：是(2022/11/29 下午 11:00:00 235N8000(86.69))</t>
        </is>
      </c>
      <c r="AB2" s="12" t="inlineStr">
        <is>
          <t>235HA000</t>
        </is>
      </c>
      <c r="AC2" s="10" t="n">
        <v>74.34999999999999</v>
      </c>
      <c r="AD2" s="10" t="n">
        <v>-115.05</v>
      </c>
      <c r="AE2" s="10" t="n">
        <v>-115.32</v>
      </c>
      <c r="AF2" s="10" t="n">
        <v>-115.49</v>
      </c>
      <c r="AG2" s="10" t="n">
        <v>38.92</v>
      </c>
      <c r="AH2" s="10" t="n">
        <v>62</v>
      </c>
      <c r="AI2" s="10" t="n">
        <v>74.34999999999999</v>
      </c>
      <c r="AJ2" s="10" t="n">
        <v>1</v>
      </c>
      <c r="AK2" s="10" t="n">
        <v>1</v>
      </c>
      <c r="AL2" s="10" t="n">
        <v>1</v>
      </c>
      <c r="AM2" s="10" t="n">
        <v>44.25</v>
      </c>
      <c r="AN2" s="10" t="n">
        <v>42</v>
      </c>
      <c r="AO2" s="10" t="n">
        <v>42</v>
      </c>
      <c r="AP2" s="10" t="n">
        <v>1</v>
      </c>
      <c r="AQ2" s="10" t="n">
        <v>1</v>
      </c>
      <c r="AR2" s="10" t="n">
        <v>1</v>
      </c>
      <c r="AS2" s="10" t="n">
        <v>0.99</v>
      </c>
      <c r="AT2" s="10" t="n">
        <v>1</v>
      </c>
      <c r="AU2" s="10" t="n">
        <v>1</v>
      </c>
      <c r="AV2" s="12" t="inlineStr">
        <is>
          <t>235HC000</t>
        </is>
      </c>
      <c r="AW2" s="10" t="n">
        <v>67.40000000000001</v>
      </c>
      <c r="AX2" s="10" t="n">
        <v>-112.6</v>
      </c>
      <c r="AY2" s="10" t="n">
        <v>-112.43</v>
      </c>
      <c r="AZ2" s="10" t="n">
        <v>-112.26</v>
      </c>
      <c r="BA2" s="10" t="n">
        <v>29.45</v>
      </c>
      <c r="BB2" s="10" t="n">
        <v>45.35</v>
      </c>
      <c r="BC2" s="10" t="n">
        <v>41.6</v>
      </c>
      <c r="BD2" s="10" t="n">
        <v>1</v>
      </c>
      <c r="BE2" s="10" t="n">
        <v>1</v>
      </c>
      <c r="BF2" s="10" t="n">
        <v>1</v>
      </c>
      <c r="BG2" s="10" t="n">
        <v>31.25</v>
      </c>
      <c r="BH2" s="10" t="n">
        <v>35.5</v>
      </c>
      <c r="BI2" s="10" t="n">
        <v>30.75</v>
      </c>
      <c r="BJ2" s="10" t="n">
        <v>1</v>
      </c>
      <c r="BK2" s="10" t="n">
        <v>1</v>
      </c>
      <c r="BL2" s="10" t="n">
        <v>1</v>
      </c>
      <c r="BM2" s="10" t="n">
        <v>0.98</v>
      </c>
      <c r="BN2" s="10" t="n">
        <v>1</v>
      </c>
      <c r="BO2" s="10" t="n">
        <v>1</v>
      </c>
      <c r="BP2" s="12" t="inlineStr">
        <is>
          <t>235N8000</t>
        </is>
      </c>
      <c r="BQ2" s="10" t="n">
        <v>91</v>
      </c>
      <c r="BR2" s="10" t="n">
        <v>-108.08</v>
      </c>
      <c r="BS2" s="10" t="n">
        <v>-107.79</v>
      </c>
      <c r="BT2" s="10" t="n">
        <v>-107.42</v>
      </c>
      <c r="BU2" s="10" t="n">
        <v>91</v>
      </c>
      <c r="BV2" s="10" t="n">
        <v>88.83</v>
      </c>
      <c r="BW2" s="10" t="n">
        <v>81.7</v>
      </c>
      <c r="BX2" s="10" t="n">
        <v>1</v>
      </c>
      <c r="BY2" s="10" t="n">
        <v>1</v>
      </c>
      <c r="BZ2" s="10" t="n">
        <v>1</v>
      </c>
      <c r="CA2" s="10" t="n">
        <v>38.53</v>
      </c>
      <c r="CB2" s="10" t="n">
        <v>37.58</v>
      </c>
      <c r="CC2" s="10" t="n">
        <v>36.31</v>
      </c>
      <c r="CD2" s="10" t="n">
        <v>1</v>
      </c>
      <c r="CE2" s="10" t="n">
        <v>1</v>
      </c>
      <c r="CF2" s="10" t="n">
        <v>1</v>
      </c>
      <c r="CG2" s="10" t="n">
        <v>1</v>
      </c>
      <c r="CH2" s="10" t="n">
        <v>1</v>
      </c>
      <c r="CI2" s="10" t="n">
        <v>1</v>
      </c>
      <c r="CJ2" s="6" t="n"/>
      <c r="CK2" s="6" t="inlineStr">
        <is>
          <t>Android</t>
        </is>
      </c>
      <c r="CL2" s="6" t="n"/>
      <c r="CM2" s="13" t="inlineStr">
        <is>
          <t>188客戶來電</t>
        </is>
      </c>
      <c r="CN2" s="14" t="n">
        <v>-94</v>
      </c>
      <c r="CO2" s="14" t="n">
        <v>-82</v>
      </c>
      <c r="CP2" s="14" t="n">
        <v>-77.44</v>
      </c>
      <c r="CQ2" s="14" t="n">
        <v>-73</v>
      </c>
      <c r="CR2" s="14" t="n">
        <v>-54</v>
      </c>
      <c r="CS2" s="14" t="n">
        <v>-13.5</v>
      </c>
      <c r="CT2" s="14" t="n">
        <v>-10.5</v>
      </c>
      <c r="CU2" s="14" t="n">
        <v>-9.59</v>
      </c>
      <c r="CV2" s="14" t="n">
        <v>-8.5</v>
      </c>
      <c r="CW2" s="14" t="n">
        <v>-6</v>
      </c>
      <c r="CX2" s="10" t="n">
        <v>121.5052161</v>
      </c>
      <c r="CY2" s="10" t="n">
        <v>24.9895219</v>
      </c>
      <c r="CZ2" s="13" t="inlineStr">
        <is>
          <t>因客訴地點人多，導致收訊擁擠</t>
        </is>
      </c>
      <c r="DA2" s="13" t="inlineStr">
        <is>
          <t>人多擁擠</t>
        </is>
      </c>
      <c r="DC2">
        <f>IF(CP2&lt;-10,CP2,IF(ISERROR(AVERAGE(CN2:CR2)),"",AVERAGE(CN2:CR2)))</f>
        <v/>
      </c>
      <c r="DD2" s="29">
        <f>IF(AC2&lt;&gt;"",AC2/100,"")</f>
        <v/>
      </c>
      <c r="DE2">
        <f>IF(AW2&lt;&gt;"",AW2/100,"")</f>
        <v/>
      </c>
      <c r="DF2">
        <f>IF(BQ2&lt;&gt;"",BQ2/100,"")</f>
        <v/>
      </c>
      <c r="DG2">
        <f>MAX(DD2,DE2,DF2)</f>
        <v/>
      </c>
      <c r="DH2">
        <f>IF(DG2=DD2,W2,IF(DG2=DE2,X2,IF(DG2=DF2,Y2,"")))</f>
        <v/>
      </c>
      <c r="DI2">
        <f>VLOOKUP(G2,#REF!,2,0)</f>
        <v/>
      </c>
      <c r="DJ2">
        <f>IF(DC2&gt;-10,"",IF(ISERROR(DC2),"",CONCATENATE(INT(DC2/5)*5+5,"~",INT(DC2/5)*5)))</f>
        <v/>
      </c>
      <c r="DL2">
        <f>IF(AND(OR(N2="5G",N2="I5G"),O2="5GNSA"),"5G True User",IF(OR(N2="2G",N2="3G",N2="4G",N2="I4G"),"4G",IF(AND(OR(N2="5G",N2="I5G"),O2&lt;&gt;"5GNSA"),"5G非TU","")))</f>
        <v/>
      </c>
      <c r="DM2">
        <f>COUNTIFS(AD2:AF2,"&gt;-105",AD2:AF2,"&lt;0")+COUNTIFS(AX2:AZ2,"&gt;-105",AX2:AZ2,"&lt;0")+COUNTIFS(BR2:BT2,"&gt;-105",BR2:BT2,"&lt;0")</f>
        <v/>
      </c>
      <c r="DN2">
        <f>ROUND(MAX(DD2,DE2,DF2)*100/5,0)*0.05</f>
        <v/>
      </c>
      <c r="DO2">
        <f>IF(DC2&gt;-10,"",ROUND(DC2/5,0)*5)</f>
        <v/>
      </c>
      <c r="DP2">
        <f>IF(R2="作業","障礙",IF(R2="障礙","障礙",IF(R2="抗爭","抗爭",IF(R2="40055重大障礙","40055重大障礙",IF(R2="非TWM問題的障礙","非TWM問題的障礙",IF(U2=35806,"非TWM問題的障礙",IF( OR(AND(AJ2&lt;&gt;"",AJ2&gt;0,AJ2&lt;0.7),       AND(AK2&lt;&gt;"",AK2&gt;0,AK2&lt;0.7),       AND(AL2&lt;&gt;"",AL2&gt;0,AL2&lt;0.7),       AND(AP2&lt;&gt;"",AP2&gt;0,AP2&lt;0.7),       AND(AQ2&lt;&gt;"",AQ2&gt;0,AQ2&lt;0.7),       AND(AR2&lt;&gt;"",AR2&gt;0,AR2&lt;0.7),       AND(AS2&lt;&gt;"",AS2&gt;0,AS2&lt;0.7),       AND(AT2&lt;&gt;"",AT2&gt;0,AT2&lt;0.7),       AND(AU2&lt;&gt;"",AU2&gt;0,AU2&lt;0.7)),"障礙",IF( OR(AND(BD2&lt;&gt;"",BD2&gt;0,BD2&lt;0.7),       AND(BE2&lt;&gt;"",BE2&gt;0,BE2&lt;0.7),       AND(BF2&lt;&gt;"",BF2&gt;0,BF2&lt;0.7),       AND(BJ2&lt;&gt;"",BJ2&gt;0,BJ2&lt;0.7),       AND(BK2&lt;&gt;"",BK2&gt;0,BK2&lt;0.7),       AND(BL2&lt;&gt;"",BL2&gt;0,BL2&lt;0.7),       AND(BM2&lt;&gt;"",BM2&gt;0,BM2&lt;0.7),       AND(BN2&lt;&gt;"",BN2&gt;0,BN2&lt;0.7),       AND(BO2&lt;&gt;"",BO2&gt;0,BO2&lt;0.7)),"障礙",IF( OR(AND(BX2&lt;&gt;"",BX2&gt;0,BX2&lt;0.7),       AND(BY2&lt;&gt;"",BY2&gt;0,BY2&lt;0.7),       AND(BZ2&lt;&gt;"",BZ2&gt;0,BZ2&lt;0.7),       AND(CD2&lt;&gt;"",CD2&gt;0,CD2&lt;0.7),       AND(CE2&lt;&gt;"",CE2&gt;0,CE2&lt;0.7),       AND(CF2&lt;&gt;"",CF2&gt;0,CF2&lt;0.7),       AND(CG2&lt;&gt;"",CG2&gt;0,CG2&lt;0.7),       AND(CH2&lt;&gt;"",CH2&gt;0,CH2&lt;0.7),       AND(CI2&lt;&gt;"",CI2&gt;0,CI2&lt;0.7)),"障礙",IF(OR(CJ2="住抗",CJ2="暫時移除設備"),"抗爭",IF(CJ2&lt;&gt;"","障礙",IF(DM2&gt;2,"干擾",IF(Q2=6,"CC6",IF( OR(AND(DD2&lt;&gt;"",DD2&gt;0.8),AND(DE2&lt;&gt;"",DE2&gt;0.8),AND(DF2&lt;&gt;"",DF2&gt;0.8)),"PRB&gt;80",IF(AND(DC2&gt;-106,DC2&lt;-30),"RSRP優於-106",IF(DC2&lt;=-106,"RSRP劣於-106",""))))))))))))))))</f>
        <v/>
      </c>
      <c r="DQ2">
        <f>IF(ISERROR(SEARCH("&gt;&gt;檢查",AA2)),"",MID(AA2,SEARCH("PM分析:",AA2)+5,SEARCH("&gt;&gt;檢查",AA2)-SEARCH("PM分析:",AA2)-5))</f>
        <v/>
      </c>
      <c r="DR2">
        <f>IF(T2="因客訴地點人多，導致收訊擁擠","基站擁擠",IF(T2="因應特別活動調整相關參數導致","TTC",IF(OR(T2="基站障礙問題查測中",T2="基站問題待料中",T2="基站障礙問題已修復",T2="施工作業已恢復",T2="基站抗爭暫時關閉",T2="基站抗爭持續關閉中",T2="基站抗爭已復站",T2="基地台抗爭拆站",T2="基地台群體抗爭",T2="基站隱藏性障礙問題已修復"),"基站障礙",IF(OR(R2="作業",R2="障礙",R2="抗爭"),"基站障礙",IF(OR(T2="外在不明干擾影響，查測中",T2="干擾問題已排除",T2="外在不明干擾(大規模)影響",T2="干擾(大規模)問題已排除"),"干擾",IF(R2="干擾","干擾",""))))))</f>
        <v/>
      </c>
    </row>
    <row r="3" ht="14.25" customHeight="1">
      <c r="A3" s="15" t="inlineStr">
        <is>
          <t>2022-11-30-0885</t>
        </is>
      </c>
      <c r="B3" s="30" t="n">
        <v>62127689</v>
      </c>
      <c r="C3" s="31" t="n">
        <v>44895.94789351852</v>
      </c>
      <c r="D3" s="15" t="inlineStr">
        <is>
          <t>22</t>
        </is>
      </c>
      <c r="E3" s="15" t="inlineStr">
        <is>
          <t>202211</t>
        </is>
      </c>
      <c r="F3" s="15" t="inlineStr">
        <is>
          <t>2022/11/24~2022/11/30</t>
        </is>
      </c>
      <c r="G3" s="18" t="n">
        <v>44895</v>
      </c>
      <c r="H3" s="15" t="inlineStr">
        <is>
          <t>南區</t>
        </is>
      </c>
      <c r="I3" s="15" t="inlineStr">
        <is>
          <t>高雄市</t>
        </is>
      </c>
      <c r="J3" s="15" t="inlineStr">
        <is>
          <t>高雄市鳳山區</t>
        </is>
      </c>
      <c r="K3" s="15" t="inlineStr">
        <is>
          <t>客服</t>
        </is>
      </c>
      <c r="L3" s="15" t="inlineStr">
        <is>
          <t>上網相關問題</t>
        </is>
      </c>
      <c r="M3" s="15" t="inlineStr">
        <is>
          <t>4G</t>
        </is>
      </c>
      <c r="N3" s="15" t="inlineStr">
        <is>
          <t>4G</t>
        </is>
      </c>
      <c r="O3" s="15" t="inlineStr">
        <is>
          <t>5GNSA</t>
        </is>
      </c>
      <c r="P3" s="15" t="inlineStr">
        <is>
          <t>4G上網收訊客訴</t>
        </is>
      </c>
      <c r="Q3" s="19" t="n">
        <v>5</v>
      </c>
      <c r="R3" s="15" t="n"/>
      <c r="S3" s="15" t="n"/>
      <c r="T3" s="15" t="n"/>
      <c r="U3" s="20" t="n"/>
      <c r="V3" s="15" t="n"/>
      <c r="W3" s="15" t="inlineStr">
        <is>
          <t>83013000</t>
        </is>
      </c>
      <c r="X3" s="15" t="inlineStr">
        <is>
          <t>830F4000</t>
        </is>
      </c>
      <c r="Y3" s="15" t="inlineStr">
        <is>
          <t>83036000</t>
        </is>
      </c>
      <c r="Z3" s="15" t="inlineStr">
        <is>
          <t>網路正常</t>
        </is>
      </c>
      <c r="AA3" s="15" t="inlineStr">
        <is>
          <t>PM分析:</t>
        </is>
      </c>
      <c r="AB3" s="12" t="inlineStr">
        <is>
          <t>83013000</t>
        </is>
      </c>
      <c r="AC3" s="19" t="n"/>
      <c r="AD3" s="19" t="n">
        <v>-106.07</v>
      </c>
      <c r="AE3" s="19" t="n">
        <v>-105.79</v>
      </c>
      <c r="AF3" s="19" t="n">
        <v>-106.22</v>
      </c>
      <c r="AG3" s="19" t="n">
        <v>51.09</v>
      </c>
      <c r="AH3" s="19" t="n">
        <v>50.54</v>
      </c>
      <c r="AI3" s="19" t="n">
        <v>56.88</v>
      </c>
      <c r="AJ3" s="19" t="n">
        <v>1</v>
      </c>
      <c r="AK3" s="19" t="n">
        <v>1</v>
      </c>
      <c r="AL3" s="19" t="n">
        <v>1</v>
      </c>
      <c r="AM3" s="19" t="n">
        <v>25.47</v>
      </c>
      <c r="AN3" s="19" t="n">
        <v>25.03</v>
      </c>
      <c r="AO3" s="19" t="n">
        <v>25.89</v>
      </c>
      <c r="AP3" s="19" t="n">
        <v>1</v>
      </c>
      <c r="AQ3" s="19" t="n">
        <v>1</v>
      </c>
      <c r="AR3" s="19" t="n">
        <v>1</v>
      </c>
      <c r="AS3" s="19" t="n">
        <v>0.99</v>
      </c>
      <c r="AT3" s="19" t="n">
        <v>0.99</v>
      </c>
      <c r="AU3" s="19" t="n">
        <v>0.99</v>
      </c>
      <c r="AV3" s="12" t="inlineStr">
        <is>
          <t>830F4000</t>
        </is>
      </c>
      <c r="AW3" s="19" t="n"/>
      <c r="AX3" s="19" t="n">
        <v>-112.91</v>
      </c>
      <c r="AY3" s="19" t="n">
        <v>-113</v>
      </c>
      <c r="AZ3" s="19" t="n">
        <v>-113.38</v>
      </c>
      <c r="BA3" s="19" t="n">
        <v>49.66</v>
      </c>
      <c r="BB3" s="19" t="n">
        <v>40.28</v>
      </c>
      <c r="BC3" s="19" t="n">
        <v>43.54</v>
      </c>
      <c r="BD3" s="19" t="n">
        <v>1</v>
      </c>
      <c r="BE3" s="19" t="n">
        <v>1</v>
      </c>
      <c r="BF3" s="19" t="n">
        <v>1</v>
      </c>
      <c r="BG3" s="19" t="n">
        <v>23.25</v>
      </c>
      <c r="BH3" s="19" t="n">
        <v>21.78</v>
      </c>
      <c r="BI3" s="19" t="n">
        <v>21.56</v>
      </c>
      <c r="BJ3" s="19" t="n">
        <v>1</v>
      </c>
      <c r="BK3" s="19" t="n">
        <v>1</v>
      </c>
      <c r="BL3" s="19" t="n">
        <v>1</v>
      </c>
      <c r="BM3" s="19" t="n">
        <v>1</v>
      </c>
      <c r="BN3" s="19" t="n">
        <v>1</v>
      </c>
      <c r="BO3" s="19" t="n">
        <v>0.99</v>
      </c>
      <c r="BP3" s="12" t="inlineStr">
        <is>
          <t>83036000</t>
        </is>
      </c>
      <c r="BQ3" s="19" t="n"/>
      <c r="BR3" s="19" t="n">
        <v>-113.33</v>
      </c>
      <c r="BS3" s="19" t="n">
        <v>-112.25</v>
      </c>
      <c r="BT3" s="19" t="n">
        <v>-112.46</v>
      </c>
      <c r="BU3" s="19" t="n">
        <v>65.84</v>
      </c>
      <c r="BV3" s="19" t="n">
        <v>63.26</v>
      </c>
      <c r="BW3" s="19" t="n">
        <v>55.91</v>
      </c>
      <c r="BX3" s="19" t="n">
        <v>1</v>
      </c>
      <c r="BY3" s="19" t="n">
        <v>1</v>
      </c>
      <c r="BZ3" s="19" t="n">
        <v>1</v>
      </c>
      <c r="CA3" s="19" t="n">
        <v>35.59</v>
      </c>
      <c r="CB3" s="19" t="n">
        <v>34.87</v>
      </c>
      <c r="CC3" s="19" t="n">
        <v>32.31</v>
      </c>
      <c r="CD3" s="19" t="n">
        <v>1</v>
      </c>
      <c r="CE3" s="19" t="n">
        <v>1</v>
      </c>
      <c r="CF3" s="19" t="n">
        <v>1</v>
      </c>
      <c r="CG3" s="19" t="n">
        <v>1</v>
      </c>
      <c r="CH3" s="19" t="n">
        <v>1</v>
      </c>
      <c r="CI3" s="19" t="n">
        <v>1</v>
      </c>
      <c r="CJ3" s="15" t="n"/>
      <c r="CK3" s="15" t="inlineStr">
        <is>
          <t>Android</t>
        </is>
      </c>
      <c r="CL3" s="15" t="inlineStr">
        <is>
          <t>台固媒體</t>
        </is>
      </c>
      <c r="CM3" s="21" t="inlineStr">
        <is>
          <t>188客戶來電</t>
        </is>
      </c>
      <c r="CN3" s="22" t="n">
        <v>-118</v>
      </c>
      <c r="CO3" s="22" t="n">
        <v>-115</v>
      </c>
      <c r="CP3" s="22" t="n">
        <v>-108.36</v>
      </c>
      <c r="CQ3" s="22" t="n">
        <v>-99</v>
      </c>
      <c r="CR3" s="22" t="n">
        <v>-93</v>
      </c>
      <c r="CS3" s="22" t="n">
        <v>-15.5</v>
      </c>
      <c r="CT3" s="22" t="n">
        <v>-13.75</v>
      </c>
      <c r="CU3" s="22" t="n">
        <v>-12.16</v>
      </c>
      <c r="CV3" s="22" t="n">
        <v>-10.75</v>
      </c>
      <c r="CW3" s="22" t="n">
        <v>-9.5</v>
      </c>
      <c r="CX3" s="19" t="n">
        <v>120.3782742</v>
      </c>
      <c r="CY3" s="19" t="n">
        <v>22.633538</v>
      </c>
      <c r="CZ3" s="21" t="inlineStr">
        <is>
          <t>其他答案</t>
        </is>
      </c>
      <c r="DA3" s="21" t="inlineStr">
        <is>
          <t>用戶端問題</t>
        </is>
      </c>
      <c r="DC3">
        <f>IF(CP3&lt;-10,CP3,IF(ISERROR(AVERAGE(CN3:CR3)),"",AVERAGE(CN3:CR3)))</f>
        <v/>
      </c>
      <c r="DD3" s="29">
        <f>IF(AC3&lt;&gt;"",AC3/100,"")</f>
        <v/>
      </c>
      <c r="DE3">
        <f>IF(AW3&lt;&gt;"",AW3/100,"")</f>
        <v/>
      </c>
      <c r="DF3">
        <f>IF(BQ3&lt;&gt;"",BQ3/100,"")</f>
        <v/>
      </c>
      <c r="DG3">
        <f>MAX(DD3,DE3,DF3)</f>
        <v/>
      </c>
      <c r="DH3">
        <f>IF(DG3=DD3,W3,IF(DG3=DE3,X3,IF(DG3=DF3,Y3,"")))</f>
        <v/>
      </c>
      <c r="DI3">
        <f>VLOOKUP(G3,#REF!,2,0)</f>
        <v/>
      </c>
      <c r="DJ3">
        <f>IF(DC3&gt;-10,"",IF(ISERROR(DC3),"",CONCATENATE(INT(DC3/5)*5+5,"~",INT(DC3/5)*5)))</f>
        <v/>
      </c>
      <c r="DL3">
        <f>IF(AND(OR(N3="5G",N3="I5G"),O3="5GNSA"),"5G True User",IF(OR(N3="2G",N3="3G",N3="4G",N3="I4G"),"4G",IF(AND(OR(N3="5G",N3="I5G"),O3&lt;&gt;"5GNSA"),"5G非TU","")))</f>
        <v/>
      </c>
      <c r="DM3">
        <f>COUNTIFS(AD3:AF3,"&gt;-105",AD3:AF3,"&lt;0")+COUNTIFS(AX3:AZ3,"&gt;-105",AX3:AZ3,"&lt;0")+COUNTIFS(BR3:BT3,"&gt;-105",BR3:BT3,"&lt;0")</f>
        <v/>
      </c>
      <c r="DN3">
        <f>ROUND(MAX(DD3,DE3,DF3)*100/5,0)*0.05</f>
        <v/>
      </c>
      <c r="DO3">
        <f>IF(DC3&gt;-10,"",ROUND(DC3/5,0)*5)</f>
        <v/>
      </c>
      <c r="DP3">
        <f>IF(R2="作業","障礙",IF(R3="障礙","障礙",IF(R3="抗爭","抗爭",IF(R3="40055重大障礙","40055重大障礙",IF(R3="非TWM問題的障礙","非TWM問題的障礙",IF(U3=35806,"非TWM問題的障礙",IF( OR(AND(AJ3&lt;&gt;"",AJ3&gt;0,AJ3&lt;0.7),       AND(AK3&lt;&gt;"",AK3&gt;0,AK3&lt;0.7),       AND(AL3&lt;&gt;"",AL3&gt;0,AL3&lt;0.7),       AND(AP3&lt;&gt;"",AP3&gt;0,AP3&lt;0.7),       AND(AQ3&lt;&gt;"",AQ3&gt;0,AQ3&lt;0.7),       AND(AR3&lt;&gt;"",AR3&gt;0,AR3&lt;0.7),       AND(AS3&lt;&gt;"",AS3&gt;0,AS3&lt;0.7),       AND(AT3&lt;&gt;"",AT3&gt;0,AT3&lt;0.7),       AND(AU3&lt;&gt;"",AU3&gt;0,AU3&lt;0.7)),"障礙",IF( OR(AND(BD3&lt;&gt;"",BD3&gt;0,BD3&lt;0.7),       AND(BE3&lt;&gt;"",BE3&gt;0,BE3&lt;0.7),       AND(BF3&lt;&gt;"",BF3&gt;0,BF3&lt;0.7),       AND(BJ3&lt;&gt;"",BJ3&gt;0,BJ3&lt;0.7),       AND(BK3&lt;&gt;"",BK3&gt;0,BK3&lt;0.7),       AND(BL3&lt;&gt;"",BL3&gt;0,BL3&lt;0.7),       AND(BM3&lt;&gt;"",BM3&gt;0,BM3&lt;0.7),       AND(BN3&lt;&gt;"",BN3&gt;0,BN3&lt;0.7),       AND(BO3&lt;&gt;"",BO3&gt;0,BO3&lt;0.7)),"障礙",IF( OR(AND(BX3&lt;&gt;"",BX3&gt;0,BX3&lt;0.7),       AND(BY3&lt;&gt;"",BY3&gt;0,BY3&lt;0.7),       AND(BZ3&lt;&gt;"",BZ3&gt;0,BZ3&lt;0.7),       AND(CD3&lt;&gt;"",CD3&gt;0,CD3&lt;0.7),       AND(CE3&lt;&gt;"",CE3&gt;0,CE3&lt;0.7),       AND(CF3&lt;&gt;"",CF3&gt;0,CF3&lt;0.7),       AND(CG3&lt;&gt;"",CG3&gt;0,CG3&lt;0.7),       AND(CH3&lt;&gt;"",CH3&gt;0,CH3&lt;0.7),       AND(CI3&lt;&gt;"",CI3&gt;0,CI3&lt;0.7)),"障礙",IF(OR(CJ3="住抗",CJ3="暫時移除設備"),"抗爭",IF(CJ3&lt;&gt;"","障礙",IF(DM3&gt;2,"干擾",IF(Q3=6,"CC6",IF( OR(AND(DD3&lt;&gt;"",DD3&gt;0.8),AND(DE3&lt;&gt;"",DE3&gt;0.8),AND(DF3&lt;&gt;"",DF3&gt;0.8)),"PRB&gt;80",IF(AND(DC3&gt;-106,DC3&lt;-30),"RSRP優於-106",IF(DC3&lt;=-106,"RSRP劣於-106",""))))))))))))))))</f>
        <v/>
      </c>
      <c r="DQ3">
        <f>IF(ISERROR(SEARCH("&gt;&gt;檢查",AA3)),"",MID(AA3,SEARCH("PM分析:",AA3)+5,SEARCH("&gt;&gt;檢查",AA3)-SEARCH("PM分析:",AA3)-5))</f>
        <v/>
      </c>
      <c r="DR3">
        <f>IF(T3="因客訴地點人多，導致收訊擁擠","基站擁擠",IF(T3="因應特別活動調整相關參數導致","TTC",IF(OR(T3="基站障礙問題查測中",T3="基站問題待料中",T3="基站障礙問題已修復",T3="施工作業已恢復",T3="基站抗爭暫時關閉",T3="基站抗爭持續關閉中",T3="基站抗爭已復站",T3="基地台抗爭拆站",T3="基地台群體抗爭",T3="基站隱藏性障礙問題已修復"),"基站障礙",IF(OR(R3="作業",R3="障礙",R3="抗爭"),"基站障礙",IF(OR(T3="外在不明干擾影響，查測中",T3="干擾問題已排除",T3="外在不明干擾(大規模)影響",T3="干擾(大規模)問題已排除"),"干擾",IF(R3="干擾","干擾",""))))))</f>
        <v/>
      </c>
    </row>
    <row r="4" ht="14.25" customHeight="1">
      <c r="A4" s="6" t="inlineStr">
        <is>
          <t>2022-11-30-0886</t>
        </is>
      </c>
      <c r="B4" s="27" t="n">
        <v>64358279</v>
      </c>
      <c r="C4" s="28" t="n">
        <v>44895.94847222222</v>
      </c>
      <c r="D4" s="6" t="inlineStr">
        <is>
          <t>22</t>
        </is>
      </c>
      <c r="E4" s="6" t="inlineStr">
        <is>
          <t>202211</t>
        </is>
      </c>
      <c r="F4" s="6" t="inlineStr">
        <is>
          <t>2022/11/24~2022/11/30</t>
        </is>
      </c>
      <c r="G4" s="9" t="n">
        <v>44895</v>
      </c>
      <c r="H4" s="6" t="inlineStr">
        <is>
          <t>北二</t>
        </is>
      </c>
      <c r="I4" s="6" t="inlineStr">
        <is>
          <t>新竹縣</t>
        </is>
      </c>
      <c r="J4" s="6" t="inlineStr">
        <is>
          <t>新竹縣橫山鄉</t>
        </is>
      </c>
      <c r="K4" s="6" t="inlineStr">
        <is>
          <t>OM/TAC</t>
        </is>
      </c>
      <c r="L4" s="6" t="inlineStr">
        <is>
          <t>上網相關問題</t>
        </is>
      </c>
      <c r="M4" s="6" t="inlineStr">
        <is>
          <t>4G</t>
        </is>
      </c>
      <c r="N4" s="6" t="inlineStr">
        <is>
          <t>4G</t>
        </is>
      </c>
      <c r="O4" s="6" t="inlineStr">
        <is>
          <t>N/A</t>
        </is>
      </c>
      <c r="P4" s="6" t="inlineStr">
        <is>
          <t>4G上網收訊客訴</t>
        </is>
      </c>
      <c r="Q4" s="10" t="n">
        <v>11</v>
      </c>
      <c r="R4" s="6" t="n"/>
      <c r="S4" s="6" t="inlineStr">
        <is>
          <t>(H)非收訊問題</t>
        </is>
      </c>
      <c r="T4" s="6" t="inlineStr">
        <is>
          <t>因客訴地點人多，導致收訊擁擠</t>
        </is>
      </c>
      <c r="U4" s="11" t="n"/>
      <c r="V4" s="6" t="n"/>
      <c r="W4" s="6" t="inlineStr">
        <is>
          <t>31207000</t>
        </is>
      </c>
      <c r="X4" s="6" t="inlineStr">
        <is>
          <t>31209000</t>
        </is>
      </c>
      <c r="Y4" s="6" t="inlineStr">
        <is>
          <t>31234000</t>
        </is>
      </c>
      <c r="Z4" s="6" t="inlineStr">
        <is>
          <t>網路正常</t>
        </is>
      </c>
      <c r="AA4" s="11" t="inlineStr">
        <is>
          <t>sTIP預判處理:門號狀態:,客戶類別:一般用戶,降速:無,干擾值大於-110dbm:,前一小時UE數: 31207000(14.50),31209000(4.61),31234000(),前一天最差PRB%:31207000(42.62%),31209000(17.70%),31234000(%),前一小時100M內CA小於90%:,前一小時100M內RRC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(MIN:-9，平均:-9，MAX:-9)&gt;&gt;檢查MDT L700 RSRP是否有&lt;-105dBm 情況：否</t>
        </is>
      </c>
      <c r="AB4" s="12" t="inlineStr">
        <is>
          <t>31207000</t>
        </is>
      </c>
      <c r="AC4" s="10" t="n">
        <v>42.62</v>
      </c>
      <c r="AD4" s="10" t="n">
        <v>-115.36</v>
      </c>
      <c r="AE4" s="10" t="n">
        <v>-115.43</v>
      </c>
      <c r="AF4" s="10" t="n">
        <v>-115.74</v>
      </c>
      <c r="AG4" s="10" t="n">
        <v>39.83</v>
      </c>
      <c r="AH4" s="10" t="n">
        <v>41.72</v>
      </c>
      <c r="AI4" s="10" t="n">
        <v>40.67</v>
      </c>
      <c r="AJ4" s="10" t="n">
        <v>1</v>
      </c>
      <c r="AK4" s="10" t="n">
        <v>1</v>
      </c>
      <c r="AL4" s="10" t="n">
        <v>1</v>
      </c>
      <c r="AM4" s="10" t="n">
        <v>14.5</v>
      </c>
      <c r="AN4" s="10" t="n">
        <v>15.17</v>
      </c>
      <c r="AO4" s="10" t="n">
        <v>13.62</v>
      </c>
      <c r="AP4" s="10" t="n">
        <v>0.99</v>
      </c>
      <c r="AQ4" s="10" t="n">
        <v>1</v>
      </c>
      <c r="AR4" s="10" t="n">
        <v>1</v>
      </c>
      <c r="AS4" s="10" t="n">
        <v>0.99</v>
      </c>
      <c r="AT4" s="10" t="n">
        <v>0.99</v>
      </c>
      <c r="AU4" s="10" t="n">
        <v>0.99</v>
      </c>
      <c r="AV4" s="12" t="inlineStr">
        <is>
          <t>31209000</t>
        </is>
      </c>
      <c r="AW4" s="10" t="n">
        <v>17.7</v>
      </c>
      <c r="AX4" s="10" t="n">
        <v>-113.29</v>
      </c>
      <c r="AY4" s="10" t="n">
        <v>-114.28</v>
      </c>
      <c r="AZ4" s="10" t="n">
        <v>-112.34</v>
      </c>
      <c r="BA4" s="10" t="n">
        <v>7.01</v>
      </c>
      <c r="BB4" s="10" t="n">
        <v>5.86</v>
      </c>
      <c r="BC4" s="10" t="n">
        <v>6.15</v>
      </c>
      <c r="BD4" s="10" t="n">
        <v>1</v>
      </c>
      <c r="BE4" s="10" t="n">
        <v>1</v>
      </c>
      <c r="BF4" s="10" t="n">
        <v>1</v>
      </c>
      <c r="BG4" s="10" t="n">
        <v>4.61</v>
      </c>
      <c r="BH4" s="10" t="n">
        <v>4.2</v>
      </c>
      <c r="BI4" s="10" t="n">
        <v>4.28</v>
      </c>
      <c r="BJ4" s="10" t="n">
        <v>1</v>
      </c>
      <c r="BK4" s="10" t="n">
        <v>1</v>
      </c>
      <c r="BL4" s="10" t="n">
        <v>1</v>
      </c>
      <c r="BM4" s="10" t="n">
        <v>1</v>
      </c>
      <c r="BN4" s="10" t="n">
        <v>1</v>
      </c>
      <c r="BO4" s="10" t="n">
        <v>1</v>
      </c>
      <c r="BP4" s="12" t="inlineStr">
        <is>
          <t>31234000</t>
        </is>
      </c>
      <c r="BQ4" s="10" t="n"/>
      <c r="BR4" s="10" t="n"/>
      <c r="BS4" s="10" t="n"/>
      <c r="BT4" s="10" t="n"/>
      <c r="BU4" s="10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 t="n"/>
      <c r="CE4" s="10" t="n"/>
      <c r="CF4" s="10" t="n"/>
      <c r="CG4" s="10" t="n"/>
      <c r="CH4" s="10" t="n"/>
      <c r="CI4" s="10" t="n"/>
      <c r="CJ4" s="6" t="n"/>
      <c r="CK4" s="6" t="inlineStr">
        <is>
          <t>Android</t>
        </is>
      </c>
      <c r="CL4" s="6" t="inlineStr">
        <is>
          <t>台灣寬頻</t>
        </is>
      </c>
      <c r="CM4" s="13" t="inlineStr">
        <is>
          <t>188客戶來電</t>
        </is>
      </c>
      <c r="CN4" s="14" t="n">
        <v>-88</v>
      </c>
      <c r="CO4" s="14" t="n">
        <v>-88</v>
      </c>
      <c r="CP4" s="14" t="n">
        <v>-88</v>
      </c>
      <c r="CQ4" s="14" t="n">
        <v>-88</v>
      </c>
      <c r="CR4" s="14" t="n">
        <v>-88</v>
      </c>
      <c r="CS4" s="14" t="n">
        <v>-9</v>
      </c>
      <c r="CT4" s="14" t="n">
        <v>-9</v>
      </c>
      <c r="CU4" s="14" t="n">
        <v>-9</v>
      </c>
      <c r="CV4" s="14" t="n">
        <v>-9</v>
      </c>
      <c r="CW4" s="14" t="n">
        <v>-9</v>
      </c>
      <c r="CX4" s="10" t="n">
        <v>121.1090185</v>
      </c>
      <c r="CY4" s="10" t="n">
        <v>24.7173655</v>
      </c>
      <c r="CZ4" s="13" t="inlineStr">
        <is>
          <t>其他答案</t>
        </is>
      </c>
      <c r="DA4" s="13" t="inlineStr">
        <is>
          <t>人多擁擠</t>
        </is>
      </c>
      <c r="DC4">
        <f>IF(CP4&lt;-10,CP4,IF(ISERROR(AVERAGE(CN4:CR4)),"",AVERAGE(CN4:CR4)))</f>
        <v/>
      </c>
      <c r="DD4" s="29">
        <f>IF(AC4&lt;&gt;"",AC4/100,"")</f>
        <v/>
      </c>
      <c r="DE4">
        <f>IF(AW4&lt;&gt;"",AW4/100,"")</f>
        <v/>
      </c>
      <c r="DF4">
        <f>IF(BQ4&lt;&gt;"",BQ4/100,"")</f>
        <v/>
      </c>
      <c r="DG4">
        <f>MAX(DD4,DE4,DF4)</f>
        <v/>
      </c>
      <c r="DH4">
        <f>IF(DG4=DD4,W4,IF(DG4=DE4,X4,IF(DG4=DF4,Y4,"")))</f>
        <v/>
      </c>
      <c r="DI4">
        <f>VLOOKUP(G4,#REF!,2,0)</f>
        <v/>
      </c>
      <c r="DJ4">
        <f>IF(DC4&gt;-10,"",IF(ISERROR(DC4),"",CONCATENATE(INT(DC4/5)*5+5,"~",INT(DC4/5)*5)))</f>
        <v/>
      </c>
      <c r="DL4">
        <f>IF(AND(OR(N4="5G",N4="I5G"),O4="5GNSA"),"5G True User",IF(OR(N4="2G",N4="3G",N4="4G",N4="I4G"),"4G",IF(AND(OR(N4="5G",N4="I5G"),O4&lt;&gt;"5GNSA"),"5G非TU","")))</f>
        <v/>
      </c>
      <c r="DM4">
        <f>COUNTIFS(AD4:AF4,"&gt;-105",AD4:AF4,"&lt;0")+COUNTIFS(AX4:AZ4,"&gt;-105",AX4:AZ4,"&lt;0")+COUNTIFS(BR4:BT4,"&gt;-105",BR4:BT4,"&lt;0")</f>
        <v/>
      </c>
      <c r="DN4">
        <f>ROUND(MAX(DD4,DE4,DF4)*100/5,0)*0.05</f>
        <v/>
      </c>
      <c r="DO4">
        <f>IF(DC4&gt;-10,"",ROUND(DC4/5,0)*5)</f>
        <v/>
      </c>
      <c r="DP4">
        <f>IF(R2="作業","障礙",IF(R4="障礙","障礙",IF(R4="抗爭","抗爭",IF(R4="40055重大障礙","40055重大障礙",IF(R4="非TWM問題的障礙","非TWM問題的障礙",IF(U4=35806,"非TWM問題的障礙",IF( OR(AND(AJ4&lt;&gt;"",AJ4&gt;0,AJ4&lt;0.7),       AND(AK4&lt;&gt;"",AK4&gt;0,AK4&lt;0.7),       AND(AL4&lt;&gt;"",AL4&gt;0,AL4&lt;0.7),       AND(AP4&lt;&gt;"",AP4&gt;0,AP4&lt;0.7),       AND(AQ4&lt;&gt;"",AQ4&gt;0,AQ4&lt;0.7),       AND(AR4&lt;&gt;"",AR4&gt;0,AR4&lt;0.7),       AND(AS4&lt;&gt;"",AS4&gt;0,AS4&lt;0.7),       AND(AT4&lt;&gt;"",AT4&gt;0,AT4&lt;0.7),       AND(AU4&lt;&gt;"",AU4&gt;0,AU4&lt;0.7)),"障礙",IF( OR(AND(BD4&lt;&gt;"",BD4&gt;0,BD4&lt;0.7),       AND(BE4&lt;&gt;"",BE4&gt;0,BE4&lt;0.7),       AND(BF4&lt;&gt;"",BF4&gt;0,BF4&lt;0.7),       AND(BJ4&lt;&gt;"",BJ4&gt;0,BJ4&lt;0.7),       AND(BK4&lt;&gt;"",BK4&gt;0,BK4&lt;0.7),       AND(BL4&lt;&gt;"",BL4&gt;0,BL4&lt;0.7),       AND(BM4&lt;&gt;"",BM4&gt;0,BM4&lt;0.7),       AND(BN4&lt;&gt;"",BN4&gt;0,BN4&lt;0.7),       AND(BO4&lt;&gt;"",BO4&gt;0,BO4&lt;0.7)),"障礙",IF( OR(AND(BX4&lt;&gt;"",BX4&gt;0,BX4&lt;0.7),       AND(BY4&lt;&gt;"",BY4&gt;0,BY4&lt;0.7),       AND(BZ4&lt;&gt;"",BZ4&gt;0,BZ4&lt;0.7),       AND(CD4&lt;&gt;"",CD4&gt;0,CD4&lt;0.7),       AND(CE4&lt;&gt;"",CE4&gt;0,CE4&lt;0.7),       AND(CF4&lt;&gt;"",CF4&gt;0,CF4&lt;0.7),       AND(CG4&lt;&gt;"",CG4&gt;0,CG4&lt;0.7),       AND(CH4&lt;&gt;"",CH4&gt;0,CH4&lt;0.7),       AND(CI4&lt;&gt;"",CI4&gt;0,CI4&lt;0.7)),"障礙",IF(OR(CJ4="住抗",CJ4="暫時移除設備"),"抗爭",IF(CJ4&lt;&gt;"","障礙",IF(DM4&gt;2,"干擾",IF(Q4=6,"CC6",IF( OR(AND(DD4&lt;&gt;"",DD4&gt;0.8),AND(DE4&lt;&gt;"",DE4&gt;0.8),AND(DF4&lt;&gt;"",DF4&gt;0.8)),"PRB&gt;80",IF(AND(DC4&gt;-106,DC4&lt;-30),"RSRP優於-106",IF(DC4&lt;=-106,"RSRP劣於-106",""))))))))))))))))</f>
        <v/>
      </c>
      <c r="DQ4">
        <f>IF(ISERROR(SEARCH("&gt;&gt;檢查",AA4)),"",MID(AA4,SEARCH("PM分析:",AA4)+5,SEARCH("&gt;&gt;檢查",AA4)-SEARCH("PM分析:",AA4)-5))</f>
        <v/>
      </c>
      <c r="DR4">
        <f>IF(T4="因客訴地點人多，導致收訊擁擠","基站擁擠",IF(T4="因應特別活動調整相關參數導致","TTC",IF(OR(T4="基站障礙問題查測中",T4="基站問題待料中",T4="基站障礙問題已修復",T4="施工作業已恢復",T4="基站抗爭暫時關閉",T4="基站抗爭持續關閉中",T4="基站抗爭已復站",T4="基地台抗爭拆站",T4="基地台群體抗爭",T4="基站隱藏性障礙問題已修復"),"基站障礙",IF(OR(R4="作業",R4="障礙",R4="抗爭"),"基站障礙",IF(OR(T4="外在不明干擾影響，查測中",T4="干擾問題已排除",T4="外在不明干擾(大規模)影響",T4="干擾(大規模)問題已排除"),"干擾",IF(R4="干擾","干擾",""))))))</f>
        <v/>
      </c>
    </row>
    <row r="5" ht="14.25" customHeight="1">
      <c r="A5" s="15" t="inlineStr">
        <is>
          <t>2022-11-30-0887</t>
        </is>
      </c>
      <c r="B5" s="30" t="n">
        <v>65719531</v>
      </c>
      <c r="C5" s="31" t="n">
        <v>44895.94994212963</v>
      </c>
      <c r="D5" s="15" t="inlineStr">
        <is>
          <t>22</t>
        </is>
      </c>
      <c r="E5" s="15" t="inlineStr">
        <is>
          <t>202211</t>
        </is>
      </c>
      <c r="F5" s="15" t="inlineStr">
        <is>
          <t>2022/11/24~2022/11/30</t>
        </is>
      </c>
      <c r="G5" s="18" t="n">
        <v>44895</v>
      </c>
      <c r="H5" s="15" t="inlineStr">
        <is>
          <t>中區</t>
        </is>
      </c>
      <c r="I5" s="15" t="inlineStr">
        <is>
          <t>台中市</t>
        </is>
      </c>
      <c r="J5" s="15" t="inlineStr">
        <is>
          <t>台中市北屯區</t>
        </is>
      </c>
      <c r="K5" s="15" t="inlineStr">
        <is>
          <t>OM/TAC</t>
        </is>
      </c>
      <c r="L5" s="15" t="inlineStr">
        <is>
          <t>上網相關問題</t>
        </is>
      </c>
      <c r="M5" s="15" t="inlineStr">
        <is>
          <t>4G</t>
        </is>
      </c>
      <c r="N5" s="15" t="inlineStr">
        <is>
          <t>4G</t>
        </is>
      </c>
      <c r="O5" s="15" t="inlineStr">
        <is>
          <t>4G</t>
        </is>
      </c>
      <c r="P5" s="15" t="inlineStr">
        <is>
          <t>4G上網收訊客訴</t>
        </is>
      </c>
      <c r="Q5" s="19" t="n">
        <v>5</v>
      </c>
      <c r="R5" s="15" t="n"/>
      <c r="S5" s="15" t="inlineStr">
        <is>
          <t>(U)環境因素</t>
        </is>
      </c>
      <c r="T5" s="15" t="inlineStr">
        <is>
          <t>戶外收訊正常，因週遭環境或建物影響，形成室內deepindoor收訊死角</t>
        </is>
      </c>
      <c r="U5" s="20" t="n"/>
      <c r="V5" s="15" t="n"/>
      <c r="W5" s="15" t="inlineStr">
        <is>
          <t>40671000</t>
        </is>
      </c>
      <c r="X5" s="15" t="inlineStr">
        <is>
          <t>406F7000</t>
        </is>
      </c>
      <c r="Y5" s="15" t="inlineStr">
        <is>
          <t>406V1000</t>
        </is>
      </c>
      <c r="Z5" s="15" t="inlineStr">
        <is>
          <t>暫無改善</t>
        </is>
      </c>
      <c r="AA5" s="20" t="inlineStr">
        <is>
          <t>sTIP預判處理:門號狀態:,客戶類別:一般用戶,降速:無,干擾值大於-110dbm:40671000 (4G-L700)(-105.58),406F7000 (4G-L700)(-108.67),406V1000 (4G-L700)(-108.11),前一小時UE數: 40671000(22.25),406F7000(17.47),406V1000(22.89),前一天最差PRB%:40671000(56.81%),406F7000(40.58%),406V1000(67.06%),前一小時100M內CA小於90%:,前一小時100M內RRC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(MIN:-15.25，平均:-13.17，MAX:-10.5)&gt;&gt;檢查MDT L700 RSRP是否有&lt;-105dBm 情況：否</t>
        </is>
      </c>
      <c r="AB5" s="12" t="inlineStr">
        <is>
          <t>40671000</t>
        </is>
      </c>
      <c r="AC5" s="19" t="n">
        <v>56.81</v>
      </c>
      <c r="AD5" s="19" t="n">
        <v>-105.58</v>
      </c>
      <c r="AE5" s="19" t="n">
        <v>-106.08</v>
      </c>
      <c r="AF5" s="19" t="n">
        <v>-106.41</v>
      </c>
      <c r="AG5" s="19" t="n">
        <v>56.81</v>
      </c>
      <c r="AH5" s="19" t="n">
        <v>51.75</v>
      </c>
      <c r="AI5" s="19" t="n">
        <v>40.61</v>
      </c>
      <c r="AJ5" s="19" t="n">
        <v>1</v>
      </c>
      <c r="AK5" s="19" t="n">
        <v>1</v>
      </c>
      <c r="AL5" s="19" t="n">
        <v>1</v>
      </c>
      <c r="AM5" s="19" t="n">
        <v>22.25</v>
      </c>
      <c r="AN5" s="19" t="n">
        <v>23.47</v>
      </c>
      <c r="AO5" s="19" t="n">
        <v>21.14</v>
      </c>
      <c r="AP5" s="19" t="n">
        <v>1</v>
      </c>
      <c r="AQ5" s="19" t="n">
        <v>1</v>
      </c>
      <c r="AR5" s="19" t="n">
        <v>1</v>
      </c>
      <c r="AS5" s="19" t="n">
        <v>0.99</v>
      </c>
      <c r="AT5" s="19" t="n">
        <v>0.99</v>
      </c>
      <c r="AU5" s="19" t="n">
        <v>0.99</v>
      </c>
      <c r="AV5" s="12" t="inlineStr">
        <is>
          <t>406F7000</t>
        </is>
      </c>
      <c r="AW5" s="19" t="n">
        <v>40.58</v>
      </c>
      <c r="AX5" s="19" t="n">
        <v>-108.67</v>
      </c>
      <c r="AY5" s="19" t="n">
        <v>-108.71</v>
      </c>
      <c r="AZ5" s="19" t="n">
        <v>-108.88</v>
      </c>
      <c r="BA5" s="19" t="n">
        <v>40.58</v>
      </c>
      <c r="BB5" s="19" t="n">
        <v>38.91</v>
      </c>
      <c r="BC5" s="19" t="n">
        <v>37.21</v>
      </c>
      <c r="BD5" s="19" t="n">
        <v>1</v>
      </c>
      <c r="BE5" s="19" t="n">
        <v>1</v>
      </c>
      <c r="BF5" s="19" t="n">
        <v>1</v>
      </c>
      <c r="BG5" s="19" t="n">
        <v>17.47</v>
      </c>
      <c r="BH5" s="19" t="n">
        <v>18.47</v>
      </c>
      <c r="BI5" s="19" t="n">
        <v>17.81</v>
      </c>
      <c r="BJ5" s="19" t="n">
        <v>0.99</v>
      </c>
      <c r="BK5" s="19" t="n">
        <v>1</v>
      </c>
      <c r="BL5" s="19" t="n">
        <v>1</v>
      </c>
      <c r="BM5" s="19" t="n">
        <v>0.99</v>
      </c>
      <c r="BN5" s="19" t="n">
        <v>0.99</v>
      </c>
      <c r="BO5" s="19" t="n">
        <v>0.99</v>
      </c>
      <c r="BP5" s="12" t="inlineStr">
        <is>
          <t>406V1000</t>
        </is>
      </c>
      <c r="BQ5" s="19" t="n">
        <v>67.06</v>
      </c>
      <c r="BR5" s="19" t="n">
        <v>-108.11</v>
      </c>
      <c r="BS5" s="19" t="n">
        <v>-108.26</v>
      </c>
      <c r="BT5" s="19" t="n">
        <v>-108.33</v>
      </c>
      <c r="BU5" s="19" t="n">
        <v>64.70999999999999</v>
      </c>
      <c r="BV5" s="19" t="n">
        <v>67.06</v>
      </c>
      <c r="BW5" s="19" t="n">
        <v>55.19</v>
      </c>
      <c r="BX5" s="19" t="n">
        <v>1</v>
      </c>
      <c r="BY5" s="19" t="n">
        <v>1</v>
      </c>
      <c r="BZ5" s="19" t="n">
        <v>1</v>
      </c>
      <c r="CA5" s="19" t="n">
        <v>22.89</v>
      </c>
      <c r="CB5" s="19" t="n">
        <v>24.47</v>
      </c>
      <c r="CC5" s="19" t="n">
        <v>24.11</v>
      </c>
      <c r="CD5" s="19" t="n">
        <v>1</v>
      </c>
      <c r="CE5" s="19" t="n">
        <v>1</v>
      </c>
      <c r="CF5" s="19" t="n">
        <v>1</v>
      </c>
      <c r="CG5" s="19" t="n">
        <v>0.98</v>
      </c>
      <c r="CH5" s="19" t="n">
        <v>0.99</v>
      </c>
      <c r="CI5" s="19" t="n">
        <v>0.99</v>
      </c>
      <c r="CJ5" s="15" t="n"/>
      <c r="CK5" s="15" t="inlineStr">
        <is>
          <t>Apple OS</t>
        </is>
      </c>
      <c r="CL5" s="15" t="inlineStr">
        <is>
          <t>台灣寬頻</t>
        </is>
      </c>
      <c r="CM5" s="21" t="inlineStr">
        <is>
          <t>188客戶來電</t>
        </is>
      </c>
      <c r="CN5" s="22" t="n">
        <v>-108</v>
      </c>
      <c r="CO5" s="22" t="n">
        <v>-108</v>
      </c>
      <c r="CP5" s="22" t="n">
        <v>-100.67</v>
      </c>
      <c r="CQ5" s="22" t="n">
        <v>-87</v>
      </c>
      <c r="CR5" s="22" t="n">
        <v>-87</v>
      </c>
      <c r="CS5" s="22" t="n">
        <v>-15.25</v>
      </c>
      <c r="CT5" s="22" t="n">
        <v>-15.25</v>
      </c>
      <c r="CU5" s="22" t="n">
        <v>-13.17</v>
      </c>
      <c r="CV5" s="22" t="n">
        <v>-10.5</v>
      </c>
      <c r="CW5" s="22" t="n">
        <v>-10.5</v>
      </c>
      <c r="CX5" s="19" t="n">
        <v>120.7203643</v>
      </c>
      <c r="CY5" s="19" t="n">
        <v>24.1808714</v>
      </c>
      <c r="CZ5" s="21" t="inlineStr">
        <is>
          <t>其他答案</t>
        </is>
      </c>
      <c r="DA5" s="21" t="inlineStr">
        <is>
          <t>室內訊號不好</t>
        </is>
      </c>
      <c r="DC5">
        <f>IF(CP5&lt;-10,CP5,IF(ISERROR(AVERAGE(CN5:CR5)),"",AVERAGE(CN5:CR5)))</f>
        <v/>
      </c>
      <c r="DD5" s="29">
        <f>IF(AC5&lt;&gt;"",AC5/100,"")</f>
        <v/>
      </c>
      <c r="DE5">
        <f>IF(AW5&lt;&gt;"",AW5/100,"")</f>
        <v/>
      </c>
      <c r="DF5">
        <f>IF(BQ5&lt;&gt;"",BQ5/100,"")</f>
        <v/>
      </c>
      <c r="DG5">
        <f>MAX(DD5,DE5,DF5)</f>
        <v/>
      </c>
      <c r="DH5">
        <f>IF(DG5=DD5,W5,IF(DG5=DE5,X5,IF(DG5=DF5,Y5,"")))</f>
        <v/>
      </c>
      <c r="DI5">
        <f>VLOOKUP(G5,#REF!,2,0)</f>
        <v/>
      </c>
      <c r="DJ5">
        <f>IF(DC5&gt;-10,"",IF(ISERROR(DC5),"",CONCATENATE(INT(DC5/5)*5+5,"~",INT(DC5/5)*5)))</f>
        <v/>
      </c>
      <c r="DL5">
        <f>IF(AND(OR(N5="5G",N5="I5G"),O5="5GNSA"),"5G True User",IF(OR(N5="2G",N5="3G",N5="4G",N5="I4G"),"4G",IF(AND(OR(N5="5G",N5="I5G"),O5&lt;&gt;"5GNSA"),"5G非TU","")))</f>
        <v/>
      </c>
      <c r="DM5">
        <f>COUNTIFS(AD5:AF5,"&gt;-105",AD5:AF5,"&lt;0")+COUNTIFS(AX5:AZ5,"&gt;-105",AX5:AZ5,"&lt;0")+COUNTIFS(BR5:BT5,"&gt;-105",BR5:BT5,"&lt;0")</f>
        <v/>
      </c>
      <c r="DN5">
        <f>ROUND(MAX(DD5,DE5,DF5)*100/5,0)*0.05</f>
        <v/>
      </c>
      <c r="DO5">
        <f>IF(DC5&gt;-10,"",ROUND(DC5/5,0)*5)</f>
        <v/>
      </c>
      <c r="DP5">
        <f>IF(R2="作業","障礙",IF(R5="障礙","障礙",IF(R5="抗爭","抗爭",IF(R5="40055重大障礙","40055重大障礙",IF(R5="非TWM問題的障礙","非TWM問題的障礙",IF(U5=35806,"非TWM問題的障礙",IF( OR(AND(AJ5&lt;&gt;"",AJ5&gt;0,AJ5&lt;0.7),       AND(AK5&lt;&gt;"",AK5&gt;0,AK5&lt;0.7),       AND(AL5&lt;&gt;"",AL5&gt;0,AL5&lt;0.7),       AND(AP5&lt;&gt;"",AP5&gt;0,AP5&lt;0.7),       AND(AQ5&lt;&gt;"",AQ5&gt;0,AQ5&lt;0.7),       AND(AR5&lt;&gt;"",AR5&gt;0,AR5&lt;0.7),       AND(AS5&lt;&gt;"",AS5&gt;0,AS5&lt;0.7),       AND(AT5&lt;&gt;"",AT5&gt;0,AT5&lt;0.7),       AND(AU5&lt;&gt;"",AU5&gt;0,AU5&lt;0.7)),"障礙",IF( OR(AND(BD5&lt;&gt;"",BD5&gt;0,BD5&lt;0.7),       AND(BE5&lt;&gt;"",BE5&gt;0,BE5&lt;0.7),       AND(BF5&lt;&gt;"",BF5&gt;0,BF5&lt;0.7),       AND(BJ5&lt;&gt;"",BJ5&gt;0,BJ5&lt;0.7),       AND(BK5&lt;&gt;"",BK5&gt;0,BK5&lt;0.7),       AND(BL5&lt;&gt;"",BL5&gt;0,BL5&lt;0.7),       AND(BM5&lt;&gt;"",BM5&gt;0,BM5&lt;0.7),       AND(BN5&lt;&gt;"",BN5&gt;0,BN5&lt;0.7),       AND(BO5&lt;&gt;"",BO5&gt;0,BO5&lt;0.7)),"障礙",IF( OR(AND(BX5&lt;&gt;"",BX5&gt;0,BX5&lt;0.7),       AND(BY5&lt;&gt;"",BY5&gt;0,BY5&lt;0.7),       AND(BZ5&lt;&gt;"",BZ5&gt;0,BZ5&lt;0.7),       AND(CD5&lt;&gt;"",CD5&gt;0,CD5&lt;0.7),       AND(CE5&lt;&gt;"",CE5&gt;0,CE5&lt;0.7),       AND(CF5&lt;&gt;"",CF5&gt;0,CF5&lt;0.7),       AND(CG5&lt;&gt;"",CG5&gt;0,CG5&lt;0.7),       AND(CH5&lt;&gt;"",CH5&gt;0,CH5&lt;0.7),       AND(CI5&lt;&gt;"",CI5&gt;0,CI5&lt;0.7)),"障礙",IF(OR(CJ5="住抗",CJ5="暫時移除設備"),"抗爭",IF(CJ5&lt;&gt;"","障礙",IF(DM5&gt;2,"干擾",IF(Q5=6,"CC6",IF( OR(AND(DD5&lt;&gt;"",DD5&gt;0.8),AND(DE5&lt;&gt;"",DE5&gt;0.8),AND(DF5&lt;&gt;"",DF5&gt;0.8)),"PRB&gt;80",IF(AND(DC5&gt;-106,DC5&lt;-30),"RSRP優於-106",IF(DC5&lt;=-106,"RSRP劣於-106",""))))))))))))))))</f>
        <v/>
      </c>
      <c r="DQ5">
        <f>IF(ISERROR(SEARCH("&gt;&gt;檢查",AA5)),"",MID(AA5,SEARCH("PM分析:",AA5)+5,SEARCH("&gt;&gt;檢查",AA5)-SEARCH("PM分析:",AA5)-5))</f>
        <v/>
      </c>
      <c r="DR5">
        <f>IF(T5="因客訴地點人多，導致收訊擁擠","基站擁擠",IF(T5="因應特別活動調整相關參數導致","TTC",IF(OR(T5="基站障礙問題查測中",T5="基站問題待料中",T5="基站障礙問題已修復",T5="施工作業已恢復",T5="基站抗爭暫時關閉",T5="基站抗爭持續關閉中",T5="基站抗爭已復站",T5="基地台抗爭拆站",T5="基地台群體抗爭",T5="基站隱藏性障礙問題已修復"),"基站障礙",IF(OR(R5="作業",R5="障礙",R5="抗爭"),"基站障礙",IF(OR(T5="外在不明干擾影響，查測中",T5="干擾問題已排除",T5="外在不明干擾(大規模)影響",T5="干擾(大規模)問題已排除"),"干擾",IF(R5="干擾","干擾",""))))))</f>
        <v/>
      </c>
    </row>
    <row r="6" ht="14.25" customHeight="1">
      <c r="A6" s="6" t="inlineStr">
        <is>
          <t>2022-11-30-0888</t>
        </is>
      </c>
      <c r="B6" s="27" t="n">
        <v>14223711</v>
      </c>
      <c r="C6" s="28" t="n">
        <v>44895.95390046296</v>
      </c>
      <c r="D6" s="6" t="inlineStr">
        <is>
          <t>22</t>
        </is>
      </c>
      <c r="E6" s="6" t="inlineStr">
        <is>
          <t>202211</t>
        </is>
      </c>
      <c r="F6" s="6" t="inlineStr">
        <is>
          <t>2022/11/24~2022/11/30</t>
        </is>
      </c>
      <c r="G6" s="9" t="n">
        <v>44895</v>
      </c>
      <c r="H6" s="6" t="inlineStr">
        <is>
          <t>北一</t>
        </is>
      </c>
      <c r="I6" s="6" t="inlineStr">
        <is>
          <t>台北市</t>
        </is>
      </c>
      <c r="J6" s="6" t="inlineStr">
        <is>
          <t>台北市信義區</t>
        </is>
      </c>
      <c r="K6" s="6" t="inlineStr">
        <is>
          <t>CSS</t>
        </is>
      </c>
      <c r="L6" s="6" t="inlineStr">
        <is>
          <t>上網相關問題</t>
        </is>
      </c>
      <c r="M6" s="6" t="inlineStr">
        <is>
          <t>4G</t>
        </is>
      </c>
      <c r="N6" s="6" t="inlineStr">
        <is>
          <t>4G</t>
        </is>
      </c>
      <c r="O6" s="6" t="inlineStr">
        <is>
          <t>4G</t>
        </is>
      </c>
      <c r="P6" s="6" t="inlineStr">
        <is>
          <t>4G上網收訊客訴</t>
        </is>
      </c>
      <c r="Q6" s="10" t="n">
        <v>5</v>
      </c>
      <c r="R6" s="6" t="n"/>
      <c r="S6" s="6" t="inlineStr">
        <is>
          <t>(U)環境因素</t>
        </is>
      </c>
      <c r="T6" s="6" t="inlineStr">
        <is>
          <t>戶外收訊正常，因週遭環境或建物影響，形成室內deepindoor收訊死角</t>
        </is>
      </c>
      <c r="U6" s="11" t="n"/>
      <c r="V6" s="6" t="n"/>
      <c r="W6" s="6" t="inlineStr">
        <is>
          <t>110AB000</t>
        </is>
      </c>
      <c r="X6" s="6" t="inlineStr">
        <is>
          <t>11034000</t>
        </is>
      </c>
      <c r="Y6" s="6" t="inlineStr">
        <is>
          <t>110J4000</t>
        </is>
      </c>
      <c r="Z6" s="6" t="inlineStr">
        <is>
          <t>暫無改善</t>
        </is>
      </c>
      <c r="AA6" s="11" t="inlineStr">
        <is>
          <t>sTIP預判處理:門號狀態:,客戶類別:一般用戶,降速:無,干擾值大於-110dbm:,前一小時UE數: 110AB000(),11034000(30.80),110J4000(11.94),前一天最差PRB%:110AB000(%),11034000(69.98%),110J4000(17.68%),前一小時100M內CA小於90%:,前一小時100M內RRC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(MIN:-17.5，平均:-11.32，MAX:-8)</t>
        </is>
      </c>
      <c r="AB6" s="12" t="inlineStr">
        <is>
          <t>110AB000</t>
        </is>
      </c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2" t="inlineStr">
        <is>
          <t>11034000</t>
        </is>
      </c>
      <c r="AW6" s="10" t="n">
        <v>69.98</v>
      </c>
      <c r="AX6" s="10" t="n">
        <v>-110.54</v>
      </c>
      <c r="AY6" s="10" t="n">
        <v>-110.69</v>
      </c>
      <c r="AZ6" s="10" t="n">
        <v>-110.71</v>
      </c>
      <c r="BA6" s="10" t="n">
        <v>69.98</v>
      </c>
      <c r="BB6" s="10" t="n">
        <v>61.03</v>
      </c>
      <c r="BC6" s="10" t="n">
        <v>54.43</v>
      </c>
      <c r="BD6" s="10" t="n">
        <v>1</v>
      </c>
      <c r="BE6" s="10" t="n">
        <v>1</v>
      </c>
      <c r="BF6" s="10" t="n">
        <v>1</v>
      </c>
      <c r="BG6" s="10" t="n">
        <v>30.8</v>
      </c>
      <c r="BH6" s="10" t="n">
        <v>30.2</v>
      </c>
      <c r="BI6" s="10" t="n">
        <v>28.36</v>
      </c>
      <c r="BJ6" s="10" t="n">
        <v>1</v>
      </c>
      <c r="BK6" s="10" t="n">
        <v>1</v>
      </c>
      <c r="BL6" s="10" t="n">
        <v>1</v>
      </c>
      <c r="BM6" s="10" t="n">
        <v>1</v>
      </c>
      <c r="BN6" s="10" t="n">
        <v>1</v>
      </c>
      <c r="BO6" s="10" t="n">
        <v>1</v>
      </c>
      <c r="BP6" s="12" t="inlineStr">
        <is>
          <t>110J4000</t>
        </is>
      </c>
      <c r="BQ6" s="10" t="n">
        <v>17.68</v>
      </c>
      <c r="BR6" s="10" t="n">
        <v>-113.6</v>
      </c>
      <c r="BS6" s="10" t="n">
        <v>-113.2</v>
      </c>
      <c r="BT6" s="10" t="n">
        <v>-113.86</v>
      </c>
      <c r="BU6" s="10" t="n">
        <v>17.12</v>
      </c>
      <c r="BV6" s="10" t="n">
        <v>17.68</v>
      </c>
      <c r="BW6" s="10" t="n">
        <v>14.46</v>
      </c>
      <c r="BX6" s="10" t="n">
        <v>1</v>
      </c>
      <c r="BY6" s="10" t="n">
        <v>1</v>
      </c>
      <c r="BZ6" s="10" t="n">
        <v>1</v>
      </c>
      <c r="CA6" s="10" t="n">
        <v>11.94</v>
      </c>
      <c r="CB6" s="10" t="n">
        <v>10.56</v>
      </c>
      <c r="CC6" s="10" t="n">
        <v>11</v>
      </c>
      <c r="CD6" s="10" t="n">
        <v>1</v>
      </c>
      <c r="CE6" s="10" t="n">
        <v>1</v>
      </c>
      <c r="CF6" s="10" t="n">
        <v>1</v>
      </c>
      <c r="CG6" s="10" t="n">
        <v>1</v>
      </c>
      <c r="CH6" s="10" t="n">
        <v>1</v>
      </c>
      <c r="CI6" s="10" t="n">
        <v>1</v>
      </c>
      <c r="CJ6" s="6" t="n"/>
      <c r="CK6" s="6" t="inlineStr">
        <is>
          <t>Apple OS</t>
        </is>
      </c>
      <c r="CL6" s="6" t="inlineStr">
        <is>
          <t>凱擘</t>
        </is>
      </c>
      <c r="CM6" s="13" t="inlineStr">
        <is>
          <t>188客戶來電</t>
        </is>
      </c>
      <c r="CN6" s="14" t="n">
        <v>-117</v>
      </c>
      <c r="CO6" s="14" t="n">
        <v>-94</v>
      </c>
      <c r="CP6" s="14" t="n">
        <v>-89.04000000000001</v>
      </c>
      <c r="CQ6" s="14" t="n">
        <v>-82</v>
      </c>
      <c r="CR6" s="14" t="n">
        <v>-58</v>
      </c>
      <c r="CS6" s="14" t="n">
        <v>-17.5</v>
      </c>
      <c r="CT6" s="14" t="n">
        <v>-12.5</v>
      </c>
      <c r="CU6" s="14" t="n">
        <v>-11.32</v>
      </c>
      <c r="CV6" s="14" t="n">
        <v>-10</v>
      </c>
      <c r="CW6" s="14" t="n">
        <v>-8</v>
      </c>
      <c r="CX6" s="10" t="n">
        <v>121.5858709</v>
      </c>
      <c r="CY6" s="10" t="n">
        <v>25.0383039</v>
      </c>
      <c r="CZ6" s="13" t="inlineStr">
        <is>
          <t>因客訴地點人多，導致收訊擁擠</t>
        </is>
      </c>
      <c r="DA6" s="13" t="inlineStr">
        <is>
          <t>室內訊號不好</t>
        </is>
      </c>
      <c r="DC6">
        <f>IF(CP6&lt;-10,CP6,IF(ISERROR(AVERAGE(CN6:CR6)),"",AVERAGE(CN6:CR6)))</f>
        <v/>
      </c>
      <c r="DD6" s="29">
        <f>IF(AC6&lt;&gt;"",AC6/100,"")</f>
        <v/>
      </c>
      <c r="DE6">
        <f>IF(AW6&lt;&gt;"",AW6/100,"")</f>
        <v/>
      </c>
      <c r="DF6">
        <f>IF(BQ6&lt;&gt;"",BQ6/100,"")</f>
        <v/>
      </c>
      <c r="DG6">
        <f>MAX(DD6,DE6,DF6)</f>
        <v/>
      </c>
      <c r="DH6">
        <f>IF(DG6=DD6,W6,IF(DG6=DE6,X6,IF(DG6=DF6,Y6,"")))</f>
        <v/>
      </c>
      <c r="DI6">
        <f>VLOOKUP(G6,#REF!,2,0)</f>
        <v/>
      </c>
      <c r="DJ6">
        <f>IF(DC6&gt;-10,"",IF(ISERROR(DC6),"",CONCATENATE(INT(DC6/5)*5+5,"~",INT(DC6/5)*5)))</f>
        <v/>
      </c>
      <c r="DL6">
        <f>IF(AND(OR(N6="5G",N6="I5G"),O6="5GNSA"),"5G True User",IF(OR(N6="2G",N6="3G",N6="4G",N6="I4G"),"4G",IF(AND(OR(N6="5G",N6="I5G"),O6&lt;&gt;"5GNSA"),"5G非TU","")))</f>
        <v/>
      </c>
      <c r="DM6">
        <f>COUNTIFS(AD6:AF6,"&gt;-105",AD6:AF6,"&lt;0")+COUNTIFS(AX6:AZ6,"&gt;-105",AX6:AZ6,"&lt;0")+COUNTIFS(BR6:BT6,"&gt;-105",BR6:BT6,"&lt;0")</f>
        <v/>
      </c>
      <c r="DN6">
        <f>ROUND(MAX(DD6,DE6,DF6)*100/5,0)*0.05</f>
        <v/>
      </c>
      <c r="DO6">
        <f>IF(DC6&gt;-10,"",ROUND(DC6/5,0)*5)</f>
        <v/>
      </c>
      <c r="DP6">
        <f>IF(R2="作業","障礙",IF(R6="障礙","障礙",IF(R6="抗爭","抗爭",IF(R6="40055重大障礙","40055重大障礙",IF(R6="非TWM問題的障礙","非TWM問題的障礙",IF(U6=35806,"非TWM問題的障礙",IF( OR(AND(AJ6&lt;&gt;"",AJ6&gt;0,AJ6&lt;0.7),       AND(AK6&lt;&gt;"",AK6&gt;0,AK6&lt;0.7),       AND(AL6&lt;&gt;"",AL6&gt;0,AL6&lt;0.7),       AND(AP6&lt;&gt;"",AP6&gt;0,AP6&lt;0.7),       AND(AQ6&lt;&gt;"",AQ6&gt;0,AQ6&lt;0.7),       AND(AR6&lt;&gt;"",AR6&gt;0,AR6&lt;0.7),       AND(AS6&lt;&gt;"",AS6&gt;0,AS6&lt;0.7),       AND(AT6&lt;&gt;"",AT6&gt;0,AT6&lt;0.7),       AND(AU6&lt;&gt;"",AU6&gt;0,AU6&lt;0.7)),"障礙",IF( OR(AND(BD6&lt;&gt;"",BD6&gt;0,BD6&lt;0.7),       AND(BE6&lt;&gt;"",BE6&gt;0,BE6&lt;0.7),       AND(BF6&lt;&gt;"",BF6&gt;0,BF6&lt;0.7),       AND(BJ6&lt;&gt;"",BJ6&gt;0,BJ6&lt;0.7),       AND(BK6&lt;&gt;"",BK6&gt;0,BK6&lt;0.7),       AND(BL6&lt;&gt;"",BL6&gt;0,BL6&lt;0.7),       AND(BM6&lt;&gt;"",BM6&gt;0,BM6&lt;0.7),       AND(BN6&lt;&gt;"",BN6&gt;0,BN6&lt;0.7),       AND(BO6&lt;&gt;"",BO6&gt;0,BO6&lt;0.7)),"障礙",IF( OR(AND(BX6&lt;&gt;"",BX6&gt;0,BX6&lt;0.7),       AND(BY6&lt;&gt;"",BY6&gt;0,BY6&lt;0.7),       AND(BZ6&lt;&gt;"",BZ6&gt;0,BZ6&lt;0.7),       AND(CD6&lt;&gt;"",CD6&gt;0,CD6&lt;0.7),       AND(CE6&lt;&gt;"",CE6&gt;0,CE6&lt;0.7),       AND(CF6&lt;&gt;"",CF6&gt;0,CF6&lt;0.7),       AND(CG6&lt;&gt;"",CG6&gt;0,CG6&lt;0.7),       AND(CH6&lt;&gt;"",CH6&gt;0,CH6&lt;0.7),       AND(CI6&lt;&gt;"",CI6&gt;0,CI6&lt;0.7)),"障礙",IF(OR(CJ6="住抗",CJ6="暫時移除設備"),"抗爭",IF(CJ6&lt;&gt;"","障礙",IF(DM6&gt;2,"干擾",IF(Q6=6,"CC6",IF( OR(AND(DD6&lt;&gt;"",DD6&gt;0.8),AND(DE6&lt;&gt;"",DE6&gt;0.8),AND(DF6&lt;&gt;"",DF6&gt;0.8)),"PRB&gt;80",IF(AND(DC6&gt;-106,DC6&lt;-30),"RSRP優於-106",IF(DC6&lt;=-106,"RSRP劣於-106",""))))))))))))))))</f>
        <v/>
      </c>
      <c r="DQ6">
        <f>IF(ISERROR(SEARCH("&gt;&gt;檢查",AA6)),"",MID(AA6,SEARCH("PM分析:",AA6)+5,SEARCH("&gt;&gt;檢查",AA6)-SEARCH("PM分析:",AA6)-5))</f>
        <v/>
      </c>
      <c r="DR6">
        <f>IF(T6="因客訴地點人多，導致收訊擁擠","基站擁擠",IF(T6="因應特別活動調整相關參數導致","TTC",IF(OR(T6="基站障礙問題查測中",T6="基站問題待料中",T6="基站障礙問題已修復",T6="施工作業已恢復",T6="基站抗爭暫時關閉",T6="基站抗爭持續關閉中",T6="基站抗爭已復站",T6="基地台抗爭拆站",T6="基地台群體抗爭",T6="基站隱藏性障礙問題已修復"),"基站障礙",IF(OR(R6="作業",R6="障礙",R6="抗爭"),"基站障礙",IF(OR(T6="外在不明干擾影響，查測中",T6="干擾問題已排除",T6="外在不明干擾(大規模)影響",T6="干擾(大規模)問題已排除"),"干擾",IF(R6="干擾","干擾",""))))))</f>
        <v/>
      </c>
    </row>
    <row r="7" ht="14.25" customHeight="1">
      <c r="A7" s="15" t="inlineStr">
        <is>
          <t>2022-11-30-0889</t>
        </is>
      </c>
      <c r="B7" s="30" t="n">
        <v>62488345</v>
      </c>
      <c r="C7" s="31" t="n">
        <v>44895.95777777778</v>
      </c>
      <c r="D7" s="15" t="inlineStr">
        <is>
          <t>22</t>
        </is>
      </c>
      <c r="E7" s="15" t="inlineStr">
        <is>
          <t>202211</t>
        </is>
      </c>
      <c r="F7" s="15" t="inlineStr">
        <is>
          <t>2022/11/24~2022/11/30</t>
        </is>
      </c>
      <c r="G7" s="18" t="n">
        <v>44895</v>
      </c>
      <c r="H7" s="15" t="inlineStr">
        <is>
          <t>北二</t>
        </is>
      </c>
      <c r="I7" s="15" t="inlineStr">
        <is>
          <t>桃園市</t>
        </is>
      </c>
      <c r="J7" s="15" t="inlineStr">
        <is>
          <t>桃園市八德區</t>
        </is>
      </c>
      <c r="K7" s="15" t="inlineStr">
        <is>
          <t>OM/TAC</t>
        </is>
      </c>
      <c r="L7" s="15" t="inlineStr">
        <is>
          <t>上網相關問題</t>
        </is>
      </c>
      <c r="M7" s="15" t="inlineStr">
        <is>
          <t>5G</t>
        </is>
      </c>
      <c r="N7" s="15" t="inlineStr">
        <is>
          <t>5G</t>
        </is>
      </c>
      <c r="O7" s="15" t="inlineStr">
        <is>
          <t>5GNSA</t>
        </is>
      </c>
      <c r="P7" s="15" t="inlineStr">
        <is>
          <t>4G上網收訊客訴</t>
        </is>
      </c>
      <c r="Q7" s="19" t="n">
        <v>7</v>
      </c>
      <c r="R7" s="15" t="n"/>
      <c r="S7" s="15" t="inlineStr">
        <is>
          <t>(U)環境因素</t>
        </is>
      </c>
      <c r="T7" s="15" t="inlineStr">
        <is>
          <t>戶外收訊正常，因週遭環境或建物影響，形成室內deepindoor收訊死角</t>
        </is>
      </c>
      <c r="U7" s="20" t="n"/>
      <c r="V7" s="15" t="n"/>
      <c r="W7" s="15" t="inlineStr">
        <is>
          <t>334N1000</t>
        </is>
      </c>
      <c r="X7" s="15" t="inlineStr">
        <is>
          <t>33464000</t>
        </is>
      </c>
      <c r="Y7" s="15" t="inlineStr">
        <is>
          <t>33462000</t>
        </is>
      </c>
      <c r="Z7" s="15" t="inlineStr">
        <is>
          <t>暫無改善</t>
        </is>
      </c>
      <c r="AA7" s="20" t="inlineStr">
        <is>
          <t>sTIP預判處理:門號狀態:,客戶類別:一般用戶,降速:無,干擾值大於-110dbm:334N1000 (4G-L700)(-104.26),33464000 (4G-L700)(-109.15),33462000 (4G-L700)(-109.89),前一小時UE數: 334N1000(21.42),33464000(25.50),33462000(14.56),前一天最差PRB%:334N1000(69.95%),33464000(80.01%),33462000(43.81%),前一小時100M內CA小於90%:,前一小時100M內RRC SSR小於90%:,PM分析:答案1&gt;&gt;檢查前3小時基站L700 EIP值是否有3個≧-105 dBm：是，3個符合(2022/11/30 下午 08:00:00-334N1000(-103.82),2022/11/30 下午 09:00:00-334N1000(-104.24),2022/11/30 下午 10:00:00-334N1000(-104.26))</t>
        </is>
      </c>
      <c r="AB7" s="12" t="inlineStr">
        <is>
          <t>334N1000</t>
        </is>
      </c>
      <c r="AC7" s="19" t="n">
        <v>69.95</v>
      </c>
      <c r="AD7" s="19" t="n">
        <v>-104.26</v>
      </c>
      <c r="AE7" s="19" t="n">
        <v>-104.24</v>
      </c>
      <c r="AF7" s="19" t="n">
        <v>-103.82</v>
      </c>
      <c r="AG7" s="19" t="n">
        <v>62.21</v>
      </c>
      <c r="AH7" s="19" t="n">
        <v>69.95</v>
      </c>
      <c r="AI7" s="19" t="n">
        <v>53.43</v>
      </c>
      <c r="AJ7" s="19" t="n">
        <v>1</v>
      </c>
      <c r="AK7" s="19" t="n">
        <v>1</v>
      </c>
      <c r="AL7" s="19" t="n">
        <v>1</v>
      </c>
      <c r="AM7" s="19" t="n">
        <v>21.42</v>
      </c>
      <c r="AN7" s="19" t="n">
        <v>22.38</v>
      </c>
      <c r="AO7" s="19" t="n">
        <v>21.88</v>
      </c>
      <c r="AP7" s="19" t="n">
        <v>0.99</v>
      </c>
      <c r="AQ7" s="19" t="n">
        <v>1</v>
      </c>
      <c r="AR7" s="19" t="n">
        <v>1</v>
      </c>
      <c r="AS7" s="19" t="n">
        <v>0.99</v>
      </c>
      <c r="AT7" s="19" t="n">
        <v>1</v>
      </c>
      <c r="AU7" s="19" t="n">
        <v>1</v>
      </c>
      <c r="AV7" s="12" t="inlineStr">
        <is>
          <t>33464000</t>
        </is>
      </c>
      <c r="AW7" s="19" t="n">
        <v>80.01000000000001</v>
      </c>
      <c r="AX7" s="19" t="n">
        <v>-109.15</v>
      </c>
      <c r="AY7" s="19" t="n">
        <v>-110.03</v>
      </c>
      <c r="AZ7" s="19" t="n">
        <v>-110.62</v>
      </c>
      <c r="BA7" s="19" t="n">
        <v>71.61</v>
      </c>
      <c r="BB7" s="19" t="n">
        <v>74.16</v>
      </c>
      <c r="BC7" s="19" t="n">
        <v>62.49</v>
      </c>
      <c r="BD7" s="19" t="n">
        <v>1</v>
      </c>
      <c r="BE7" s="19" t="n">
        <v>1</v>
      </c>
      <c r="BF7" s="19" t="n">
        <v>1</v>
      </c>
      <c r="BG7" s="19" t="n">
        <v>25.5</v>
      </c>
      <c r="BH7" s="19" t="n">
        <v>26</v>
      </c>
      <c r="BI7" s="19" t="n">
        <v>23.83</v>
      </c>
      <c r="BJ7" s="19" t="n">
        <v>1</v>
      </c>
      <c r="BK7" s="19" t="n">
        <v>1</v>
      </c>
      <c r="BL7" s="19" t="n">
        <v>1</v>
      </c>
      <c r="BM7" s="19" t="n">
        <v>1</v>
      </c>
      <c r="BN7" s="19" t="n">
        <v>0.99</v>
      </c>
      <c r="BO7" s="19" t="n">
        <v>1</v>
      </c>
      <c r="BP7" s="12" t="inlineStr">
        <is>
          <t>33462000</t>
        </is>
      </c>
      <c r="BQ7" s="19" t="n">
        <v>43.81</v>
      </c>
      <c r="BR7" s="19" t="n">
        <v>-109.89</v>
      </c>
      <c r="BS7" s="19" t="n">
        <v>-110</v>
      </c>
      <c r="BT7" s="19" t="n">
        <v>-110.36</v>
      </c>
      <c r="BU7" s="19" t="n">
        <v>38.84</v>
      </c>
      <c r="BV7" s="19" t="n">
        <v>42.13</v>
      </c>
      <c r="BW7" s="19" t="n">
        <v>43.81</v>
      </c>
      <c r="BX7" s="19" t="n">
        <v>1</v>
      </c>
      <c r="BY7" s="19" t="n">
        <v>1</v>
      </c>
      <c r="BZ7" s="19" t="n">
        <v>1</v>
      </c>
      <c r="CA7" s="19" t="n">
        <v>14.56</v>
      </c>
      <c r="CB7" s="19" t="n">
        <v>15.92</v>
      </c>
      <c r="CC7" s="19" t="n">
        <v>17.36</v>
      </c>
      <c r="CD7" s="19" t="n">
        <v>1</v>
      </c>
      <c r="CE7" s="19" t="n">
        <v>1</v>
      </c>
      <c r="CF7" s="19" t="n">
        <v>1</v>
      </c>
      <c r="CG7" s="19" t="n">
        <v>1</v>
      </c>
      <c r="CH7" s="19" t="n">
        <v>1</v>
      </c>
      <c r="CI7" s="19" t="n">
        <v>1</v>
      </c>
      <c r="CJ7" s="15" t="n"/>
      <c r="CK7" s="15" t="inlineStr">
        <is>
          <t>Apple OS</t>
        </is>
      </c>
      <c r="CL7" s="15" t="inlineStr">
        <is>
          <t>凱擘</t>
        </is>
      </c>
      <c r="CM7" s="21" t="inlineStr">
        <is>
          <t>188客戶來電</t>
        </is>
      </c>
      <c r="CN7" s="22" t="n">
        <v>-98</v>
      </c>
      <c r="CO7" s="22" t="n">
        <v>-93</v>
      </c>
      <c r="CP7" s="22" t="n">
        <v>-88.48999999999999</v>
      </c>
      <c r="CQ7" s="22" t="n">
        <v>-85</v>
      </c>
      <c r="CR7" s="22" t="n">
        <v>-77</v>
      </c>
      <c r="CS7" s="22" t="n">
        <v>-19</v>
      </c>
      <c r="CT7" s="22" t="n">
        <v>-14.75</v>
      </c>
      <c r="CU7" s="22" t="n">
        <v>-13.04</v>
      </c>
      <c r="CV7" s="22" t="n">
        <v>-11</v>
      </c>
      <c r="CW7" s="22" t="n">
        <v>-9.5</v>
      </c>
      <c r="CX7" s="19" t="n">
        <v>121.3122885</v>
      </c>
      <c r="CY7" s="19" t="n">
        <v>24.957269</v>
      </c>
      <c r="CZ7" s="21" t="inlineStr">
        <is>
          <t>外部干擾</t>
        </is>
      </c>
      <c r="DA7" s="21" t="inlineStr">
        <is>
          <t>室內訊號不好</t>
        </is>
      </c>
      <c r="DC7">
        <f>IF(CP7&lt;-10,CP7,IF(ISERROR(AVERAGE(CN7:CR7)),"",AVERAGE(CN7:CR7)))</f>
        <v/>
      </c>
      <c r="DD7" s="29">
        <f>IF(AC7&lt;&gt;"",AC7/100,"")</f>
        <v/>
      </c>
      <c r="DE7">
        <f>IF(AW7&lt;&gt;"",AW7/100,"")</f>
        <v/>
      </c>
      <c r="DF7">
        <f>IF(BQ7&lt;&gt;"",BQ7/100,"")</f>
        <v/>
      </c>
      <c r="DG7">
        <f>MAX(DD7,DE7,DF7)</f>
        <v/>
      </c>
      <c r="DH7">
        <f>IF(DG7=DD7,W7,IF(DG7=DE7,X7,IF(DG7=DF7,Y7,"")))</f>
        <v/>
      </c>
      <c r="DI7">
        <f>VLOOKUP(G7,#REF!,2,0)</f>
        <v/>
      </c>
      <c r="DJ7">
        <f>IF(DC7&gt;-10,"",IF(ISERROR(DC7),"",CONCATENATE(INT(DC7/5)*5+5,"~",INT(DC7/5)*5)))</f>
        <v/>
      </c>
      <c r="DL7">
        <f>IF(AND(OR(N7="5G",N7="I5G"),O7="5GNSA"),"5G True User",IF(OR(N7="2G",N7="3G",N7="4G",N7="I4G"),"4G",IF(AND(OR(N7="5G",N7="I5G"),O7&lt;&gt;"5GNSA"),"5G非TU","")))</f>
        <v/>
      </c>
      <c r="DM7">
        <f>COUNTIFS(AD7:AF7,"&gt;-105",AD7:AF7,"&lt;0")+COUNTIFS(AX7:AZ7,"&gt;-105",AX7:AZ7,"&lt;0")+COUNTIFS(BR7:BT7,"&gt;-105",BR7:BT7,"&lt;0")</f>
        <v/>
      </c>
      <c r="DN7">
        <f>ROUND(MAX(DD7,DE7,DF7)*100/5,0)*0.05</f>
        <v/>
      </c>
      <c r="DO7">
        <f>IF(DC7&gt;-10,"",ROUND(DC7/5,0)*5)</f>
        <v/>
      </c>
      <c r="DP7">
        <f>IF(R2="作業","障礙",IF(R7="障礙","障礙",IF(R7="抗爭","抗爭",IF(R7="40055重大障礙","40055重大障礙",IF(R7="非TWM問題的障礙","非TWM問題的障礙",IF(U7=35806,"非TWM問題的障礙",IF( OR(AND(AJ7&lt;&gt;"",AJ7&gt;0,AJ7&lt;0.7),       AND(AK7&lt;&gt;"",AK7&gt;0,AK7&lt;0.7),       AND(AL7&lt;&gt;"",AL7&gt;0,AL7&lt;0.7),       AND(AP7&lt;&gt;"",AP7&gt;0,AP7&lt;0.7),       AND(AQ7&lt;&gt;"",AQ7&gt;0,AQ7&lt;0.7),       AND(AR7&lt;&gt;"",AR7&gt;0,AR7&lt;0.7),       AND(AS7&lt;&gt;"",AS7&gt;0,AS7&lt;0.7),       AND(AT7&lt;&gt;"",AT7&gt;0,AT7&lt;0.7),       AND(AU7&lt;&gt;"",AU7&gt;0,AU7&lt;0.7)),"障礙",IF( OR(AND(BD7&lt;&gt;"",BD7&gt;0,BD7&lt;0.7),       AND(BE7&lt;&gt;"",BE7&gt;0,BE7&lt;0.7),       AND(BF7&lt;&gt;"",BF7&gt;0,BF7&lt;0.7),       AND(BJ7&lt;&gt;"",BJ7&gt;0,BJ7&lt;0.7),       AND(BK7&lt;&gt;"",BK7&gt;0,BK7&lt;0.7),       AND(BL7&lt;&gt;"",BL7&gt;0,BL7&lt;0.7),       AND(BM7&lt;&gt;"",BM7&gt;0,BM7&lt;0.7),       AND(BN7&lt;&gt;"",BN7&gt;0,BN7&lt;0.7),       AND(BO7&lt;&gt;"",BO7&gt;0,BO7&lt;0.7)),"障礙",IF( OR(AND(BX7&lt;&gt;"",BX7&gt;0,BX7&lt;0.7),       AND(BY7&lt;&gt;"",BY7&gt;0,BY7&lt;0.7),       AND(BZ7&lt;&gt;"",BZ7&gt;0,BZ7&lt;0.7),       AND(CD7&lt;&gt;"",CD7&gt;0,CD7&lt;0.7),       AND(CE7&lt;&gt;"",CE7&gt;0,CE7&lt;0.7),       AND(CF7&lt;&gt;"",CF7&gt;0,CF7&lt;0.7),       AND(CG7&lt;&gt;"",CG7&gt;0,CG7&lt;0.7),       AND(CH7&lt;&gt;"",CH7&gt;0,CH7&lt;0.7),       AND(CI7&lt;&gt;"",CI7&gt;0,CI7&lt;0.7)),"障礙",IF(OR(CJ7="住抗",CJ7="暫時移除設備"),"抗爭",IF(CJ7&lt;&gt;"","障礙",IF(DM7&gt;2,"干擾",IF(Q7=6,"CC6",IF( OR(AND(DD7&lt;&gt;"",DD7&gt;0.8),AND(DE7&lt;&gt;"",DE7&gt;0.8),AND(DF7&lt;&gt;"",DF7&gt;0.8)),"PRB&gt;80",IF(AND(DC7&gt;-106,DC7&lt;-30),"RSRP優於-106",IF(DC7&lt;=-106,"RSRP劣於-106",""))))))))))))))))</f>
        <v/>
      </c>
      <c r="DQ7">
        <f>IF(ISERROR(SEARCH("&gt;&gt;檢查",AA7)),"",MID(AA7,SEARCH("PM分析:",AA7)+5,SEARCH("&gt;&gt;檢查",AA7)-SEARCH("PM分析:",AA7)-5))</f>
        <v/>
      </c>
      <c r="DR7">
        <f>IF(T7="因客訴地點人多，導致收訊擁擠","基站擁擠",IF(T7="因應特別活動調整相關參數導致","TTC",IF(OR(T7="基站障礙問題查測中",T7="基站問題待料中",T7="基站障礙問題已修復",T7="施工作業已恢復",T7="基站抗爭暫時關閉",T7="基站抗爭持續關閉中",T7="基站抗爭已復站",T7="基地台抗爭拆站",T7="基地台群體抗爭",T7="基站隱藏性障礙問題已修復"),"基站障礙",IF(OR(R7="作業",R7="障礙",R7="抗爭"),"基站障礙",IF(OR(T7="外在不明干擾影響，查測中",T7="干擾問題已排除",T7="外在不明干擾(大規模)影響",T7="干擾(大規模)問題已排除"),"干擾",IF(R7="干擾","干擾",""))))))</f>
        <v/>
      </c>
    </row>
    <row r="8" ht="14.25" customHeight="1">
      <c r="A8" s="6" t="inlineStr">
        <is>
          <t>2022-11-30-0890</t>
        </is>
      </c>
      <c r="B8" s="27" t="n">
        <v>57489510</v>
      </c>
      <c r="C8" s="28" t="n">
        <v>44895.95837962963</v>
      </c>
      <c r="D8" s="6" t="inlineStr">
        <is>
          <t>23</t>
        </is>
      </c>
      <c r="E8" s="6" t="inlineStr">
        <is>
          <t>202211</t>
        </is>
      </c>
      <c r="F8" s="6" t="inlineStr">
        <is>
          <t>2022/11/24~2022/11/30</t>
        </is>
      </c>
      <c r="G8" s="9" t="n">
        <v>44895</v>
      </c>
      <c r="H8" s="6" t="inlineStr">
        <is>
          <t>北一</t>
        </is>
      </c>
      <c r="I8" s="6" t="inlineStr">
        <is>
          <t>台北市</t>
        </is>
      </c>
      <c r="J8" s="6" t="inlineStr">
        <is>
          <t>台北市萬華區</t>
        </is>
      </c>
      <c r="K8" s="6" t="inlineStr">
        <is>
          <t>OM/TAC</t>
        </is>
      </c>
      <c r="L8" s="6" t="inlineStr">
        <is>
          <t>上網相關問題</t>
        </is>
      </c>
      <c r="M8" s="6" t="inlineStr">
        <is>
          <t>4G</t>
        </is>
      </c>
      <c r="N8" s="6" t="inlineStr">
        <is>
          <t>4G</t>
        </is>
      </c>
      <c r="O8" s="6" t="inlineStr">
        <is>
          <t>4G</t>
        </is>
      </c>
      <c r="P8" s="6" t="inlineStr">
        <is>
          <t>4G上網收訊客訴</t>
        </is>
      </c>
      <c r="Q8" s="10" t="n">
        <v>5</v>
      </c>
      <c r="R8" s="6" t="n"/>
      <c r="S8" s="6" t="inlineStr">
        <is>
          <t>(H)非收訊問題</t>
        </is>
      </c>
      <c r="T8" s="6" t="inlineStr">
        <is>
          <t>去電詢問用戶，已自行恢復</t>
        </is>
      </c>
      <c r="U8" s="11" t="n"/>
      <c r="V8" s="6" t="n"/>
      <c r="W8" s="6" t="inlineStr">
        <is>
          <t>108M5000</t>
        </is>
      </c>
      <c r="X8" s="6" t="inlineStr">
        <is>
          <t>108J8000</t>
        </is>
      </c>
      <c r="Y8" s="6" t="inlineStr">
        <is>
          <t>108D4000</t>
        </is>
      </c>
      <c r="Z8" s="6" t="inlineStr">
        <is>
          <t>網路正常</t>
        </is>
      </c>
      <c r="AA8" s="11" t="inlineStr">
        <is>
          <t>sTIP預判處理:門號狀態:,客戶類別:一般用戶,降速:無,干擾值大於-110dbm:,前一小時UE數: 108M5000(),108J8000(12.58),108D4000(25.71),前一天最差PRB%:108M5000(%),108J8000(52.42%),108D4000(65.15%),前一小時100M內CA小於90%:,前一小時100M內RRC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(MIN:-16.5，平均:-13.10，MAX:-10.5)</t>
        </is>
      </c>
      <c r="AB8" s="12" t="inlineStr">
        <is>
          <t>108M5000</t>
        </is>
      </c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  <c r="AV8" s="12" t="inlineStr">
        <is>
          <t>108J8000</t>
        </is>
      </c>
      <c r="AW8" s="10" t="n">
        <v>52.42</v>
      </c>
      <c r="AX8" s="10" t="n">
        <v>-110.97</v>
      </c>
      <c r="AY8" s="10" t="n">
        <v>-110.84</v>
      </c>
      <c r="AZ8" s="10" t="n">
        <v>-108.44</v>
      </c>
      <c r="BA8" s="10" t="n">
        <v>36.16</v>
      </c>
      <c r="BB8" s="10" t="n">
        <v>38.72</v>
      </c>
      <c r="BC8" s="10" t="n">
        <v>52.42</v>
      </c>
      <c r="BD8" s="10" t="n">
        <v>1</v>
      </c>
      <c r="BE8" s="10" t="n">
        <v>1</v>
      </c>
      <c r="BF8" s="10" t="n">
        <v>1</v>
      </c>
      <c r="BG8" s="10" t="n">
        <v>12.58</v>
      </c>
      <c r="BH8" s="10" t="n">
        <v>13.33</v>
      </c>
      <c r="BI8" s="10" t="n">
        <v>14.67</v>
      </c>
      <c r="BJ8" s="10" t="n">
        <v>1</v>
      </c>
      <c r="BK8" s="10" t="n">
        <v>1</v>
      </c>
      <c r="BL8" s="10" t="n">
        <v>1</v>
      </c>
      <c r="BM8" s="10" t="n">
        <v>1</v>
      </c>
      <c r="BN8" s="10" t="n">
        <v>1</v>
      </c>
      <c r="BO8" s="10" t="n">
        <v>1</v>
      </c>
      <c r="BP8" s="12" t="inlineStr">
        <is>
          <t>108D4000</t>
        </is>
      </c>
      <c r="BQ8" s="10" t="n">
        <v>65.15000000000001</v>
      </c>
      <c r="BR8" s="10" t="n">
        <v>-107.24</v>
      </c>
      <c r="BS8" s="10" t="n">
        <v>-107.14</v>
      </c>
      <c r="BT8" s="10" t="n">
        <v>-106.52</v>
      </c>
      <c r="BU8" s="10" t="n">
        <v>62.12</v>
      </c>
      <c r="BV8" s="10" t="n">
        <v>64.77</v>
      </c>
      <c r="BW8" s="10" t="n">
        <v>65.15000000000001</v>
      </c>
      <c r="BX8" s="10" t="n">
        <v>1</v>
      </c>
      <c r="BY8" s="10" t="n">
        <v>1</v>
      </c>
      <c r="BZ8" s="10" t="n">
        <v>1</v>
      </c>
      <c r="CA8" s="10" t="n">
        <v>25.71</v>
      </c>
      <c r="CB8" s="10" t="n">
        <v>27.78</v>
      </c>
      <c r="CC8" s="10" t="n">
        <v>27.61</v>
      </c>
      <c r="CD8" s="10" t="n">
        <v>1</v>
      </c>
      <c r="CE8" s="10" t="n">
        <v>1</v>
      </c>
      <c r="CF8" s="10" t="n">
        <v>1</v>
      </c>
      <c r="CG8" s="10" t="n">
        <v>1</v>
      </c>
      <c r="CH8" s="10" t="n">
        <v>1</v>
      </c>
      <c r="CI8" s="10" t="n">
        <v>1</v>
      </c>
      <c r="CJ8" s="6" t="n"/>
      <c r="CK8" s="6" t="inlineStr">
        <is>
          <t>Android</t>
        </is>
      </c>
      <c r="CL8" s="6" t="n"/>
      <c r="CM8" s="13" t="inlineStr">
        <is>
          <t>188客戶來電</t>
        </is>
      </c>
      <c r="CN8" s="14" t="n">
        <v>-108</v>
      </c>
      <c r="CO8" s="14" t="n">
        <v>-107</v>
      </c>
      <c r="CP8" s="14" t="n">
        <v>-88.33</v>
      </c>
      <c r="CQ8" s="14" t="n">
        <v>-77.67</v>
      </c>
      <c r="CR8" s="14" t="n">
        <v>-67</v>
      </c>
      <c r="CS8" s="14" t="n">
        <v>-16.5</v>
      </c>
      <c r="CT8" s="14" t="n">
        <v>-15</v>
      </c>
      <c r="CU8" s="14" t="n">
        <v>-13.1</v>
      </c>
      <c r="CV8" s="14" t="n">
        <v>-11.5</v>
      </c>
      <c r="CW8" s="14" t="n">
        <v>-10.5</v>
      </c>
      <c r="CX8" s="10" t="n">
        <v>121.5028136</v>
      </c>
      <c r="CY8" s="10" t="n">
        <v>25.0286494</v>
      </c>
      <c r="CZ8" s="13" t="inlineStr">
        <is>
          <t>基站障礙</t>
        </is>
      </c>
      <c r="DA8" s="13" t="inlineStr">
        <is>
          <t>用戶端問題</t>
        </is>
      </c>
      <c r="DC8">
        <f>IF(CP8&lt;-10,CP8,IF(ISERROR(AVERAGE(CN8:CR8)),"",AVERAGE(CN8:CR8)))</f>
        <v/>
      </c>
      <c r="DD8" s="29">
        <f>IF(AC8&lt;&gt;"",AC8/100,"")</f>
        <v/>
      </c>
      <c r="DE8">
        <f>IF(AW8&lt;&gt;"",AW8/100,"")</f>
        <v/>
      </c>
      <c r="DF8">
        <f>IF(BQ8&lt;&gt;"",BQ8/100,"")</f>
        <v/>
      </c>
      <c r="DG8">
        <f>MAX(DD8,DE8,DF8)</f>
        <v/>
      </c>
      <c r="DH8">
        <f>IF(DG8=DD8,W8,IF(DG8=DE8,X8,IF(DG8=DF8,Y8,"")))</f>
        <v/>
      </c>
      <c r="DI8">
        <f>VLOOKUP(G8,#REF!,2,0)</f>
        <v/>
      </c>
      <c r="DJ8">
        <f>IF(DC8&gt;-10,"",IF(ISERROR(DC8),"",CONCATENATE(INT(DC8/5)*5+5,"~",INT(DC8/5)*5)))</f>
        <v/>
      </c>
      <c r="DL8">
        <f>IF(AND(OR(N8="5G",N8="I5G"),O8="5GNSA"),"5G True User",IF(OR(N8="2G",N8="3G",N8="4G",N8="I4G"),"4G",IF(AND(OR(N8="5G",N8="I5G"),O8&lt;&gt;"5GNSA"),"5G非TU","")))</f>
        <v/>
      </c>
      <c r="DM8">
        <f>COUNTIFS(AD8:AF8,"&gt;-105",AD8:AF8,"&lt;0")+COUNTIFS(AX8:AZ8,"&gt;-105",AX8:AZ8,"&lt;0")+COUNTIFS(BR8:BT8,"&gt;-105",BR8:BT8,"&lt;0")</f>
        <v/>
      </c>
      <c r="DN8">
        <f>ROUND(MAX(DD8,DE8,DF8)*100/5,0)*0.05</f>
        <v/>
      </c>
      <c r="DO8">
        <f>IF(DC8&gt;-10,"",ROUND(DC8/5,0)*5)</f>
        <v/>
      </c>
      <c r="DP8">
        <f>IF(R2="作業","障礙",IF(R8="障礙","障礙",IF(R8="抗爭","抗爭",IF(R8="40055重大障礙","40055重大障礙",IF(R8="非TWM問題的障礙","非TWM問題的障礙",IF(U8=35806,"非TWM問題的障礙",IF( OR(AND(AJ8&lt;&gt;"",AJ8&gt;0,AJ8&lt;0.7),       AND(AK8&lt;&gt;"",AK8&gt;0,AK8&lt;0.7),       AND(AL8&lt;&gt;"",AL8&gt;0,AL8&lt;0.7),       AND(AP8&lt;&gt;"",AP8&gt;0,AP8&lt;0.7),       AND(AQ8&lt;&gt;"",AQ8&gt;0,AQ8&lt;0.7),       AND(AR8&lt;&gt;"",AR8&gt;0,AR8&lt;0.7),       AND(AS8&lt;&gt;"",AS8&gt;0,AS8&lt;0.7),       AND(AT8&lt;&gt;"",AT8&gt;0,AT8&lt;0.7),       AND(AU8&lt;&gt;"",AU8&gt;0,AU8&lt;0.7)),"障礙",IF( OR(AND(BD8&lt;&gt;"",BD8&gt;0,BD8&lt;0.7),       AND(BE8&lt;&gt;"",BE8&gt;0,BE8&lt;0.7),       AND(BF8&lt;&gt;"",BF8&gt;0,BF8&lt;0.7),       AND(BJ8&lt;&gt;"",BJ8&gt;0,BJ8&lt;0.7),       AND(BK8&lt;&gt;"",BK8&gt;0,BK8&lt;0.7),       AND(BL8&lt;&gt;"",BL8&gt;0,BL8&lt;0.7),       AND(BM8&lt;&gt;"",BM8&gt;0,BM8&lt;0.7),       AND(BN8&lt;&gt;"",BN8&gt;0,BN8&lt;0.7),       AND(BO8&lt;&gt;"",BO8&gt;0,BO8&lt;0.7)),"障礙",IF( OR(AND(BX8&lt;&gt;"",BX8&gt;0,BX8&lt;0.7),       AND(BY8&lt;&gt;"",BY8&gt;0,BY8&lt;0.7),       AND(BZ8&lt;&gt;"",BZ8&gt;0,BZ8&lt;0.7),       AND(CD8&lt;&gt;"",CD8&gt;0,CD8&lt;0.7),       AND(CE8&lt;&gt;"",CE8&gt;0,CE8&lt;0.7),       AND(CF8&lt;&gt;"",CF8&gt;0,CF8&lt;0.7),       AND(CG8&lt;&gt;"",CG8&gt;0,CG8&lt;0.7),       AND(CH8&lt;&gt;"",CH8&gt;0,CH8&lt;0.7),       AND(CI8&lt;&gt;"",CI8&gt;0,CI8&lt;0.7)),"障礙",IF(OR(CJ8="住抗",CJ8="暫時移除設備"),"抗爭",IF(CJ8&lt;&gt;"","障礙",IF(DM8&gt;2,"干擾",IF(Q8=6,"CC6",IF( OR(AND(DD8&lt;&gt;"",DD8&gt;0.8),AND(DE8&lt;&gt;"",DE8&gt;0.8),AND(DF8&lt;&gt;"",DF8&gt;0.8)),"PRB&gt;80",IF(AND(DC8&gt;-106,DC8&lt;-30),"RSRP優於-106",IF(DC8&lt;=-106,"RSRP劣於-106",""))))))))))))))))</f>
        <v/>
      </c>
      <c r="DQ8">
        <f>IF(ISERROR(SEARCH("&gt;&gt;檢查",AA8)),"",MID(AA8,SEARCH("PM分析:",AA8)+5,SEARCH("&gt;&gt;檢查",AA8)-SEARCH("PM分析:",AA8)-5))</f>
        <v/>
      </c>
      <c r="DR8">
        <f>IF(T8="因客訴地點人多，導致收訊擁擠","基站擁擠",IF(T8="因應特別活動調整相關參數導致","TTC",IF(OR(T8="基站障礙問題查測中",T8="基站問題待料中",T8="基站障礙問題已修復",T8="施工作業已恢復",T8="基站抗爭暫時關閉",T8="基站抗爭持續關閉中",T8="基站抗爭已復站",T8="基地台抗爭拆站",T8="基地台群體抗爭",T8="基站隱藏性障礙問題已修復"),"基站障礙",IF(OR(R8="作業",R8="障礙",R8="抗爭"),"基站障礙",IF(OR(T8="外在不明干擾影響，查測中",T8="干擾問題已排除",T8="外在不明干擾(大規模)影響",T8="干擾(大規模)問題已排除"),"干擾",IF(R8="干擾","干擾",""))))))</f>
        <v/>
      </c>
    </row>
    <row r="9" ht="14.25" customHeight="1">
      <c r="A9" s="15" t="inlineStr">
        <is>
          <t>2022-11-30-0891</t>
        </is>
      </c>
      <c r="B9" s="30" t="n">
        <v>61464174</v>
      </c>
      <c r="C9" s="31" t="n">
        <v>44895.95918981481</v>
      </c>
      <c r="D9" s="15" t="inlineStr">
        <is>
          <t>23</t>
        </is>
      </c>
      <c r="E9" s="15" t="inlineStr">
        <is>
          <t>202211</t>
        </is>
      </c>
      <c r="F9" s="15" t="inlineStr">
        <is>
          <t>2022/11/24~2022/11/30</t>
        </is>
      </c>
      <c r="G9" s="18" t="n">
        <v>44895</v>
      </c>
      <c r="H9" s="15" t="inlineStr">
        <is>
          <t>中區</t>
        </is>
      </c>
      <c r="I9" s="15" t="inlineStr">
        <is>
          <t>南投縣</t>
        </is>
      </c>
      <c r="J9" s="15" t="inlineStr">
        <is>
          <t>南投縣埔里鎮</t>
        </is>
      </c>
      <c r="K9" s="15" t="inlineStr">
        <is>
          <t>OM/TAC</t>
        </is>
      </c>
      <c r="L9" s="15" t="inlineStr">
        <is>
          <t>上網相關問題</t>
        </is>
      </c>
      <c r="M9" s="15" t="inlineStr">
        <is>
          <t>5G</t>
        </is>
      </c>
      <c r="N9" s="15" t="inlineStr">
        <is>
          <t>5G</t>
        </is>
      </c>
      <c r="O9" s="15" t="inlineStr">
        <is>
          <t>5GNSA</t>
        </is>
      </c>
      <c r="P9" s="15" t="inlineStr">
        <is>
          <t>4G上網收訊客訴</t>
        </is>
      </c>
      <c r="Q9" s="19" t="n">
        <v>7</v>
      </c>
      <c r="R9" s="15" t="n"/>
      <c r="S9" s="15" t="inlineStr">
        <is>
          <t>(H)非收訊問題</t>
        </is>
      </c>
      <c r="T9" s="15" t="inlineStr">
        <is>
          <t>封頂降速造成連線速度緩慢</t>
        </is>
      </c>
      <c r="U9" s="20" t="n"/>
      <c r="V9" s="15" t="n"/>
      <c r="W9" s="15" t="inlineStr">
        <is>
          <t>545T2000</t>
        </is>
      </c>
      <c r="X9" s="15" t="inlineStr">
        <is>
          <t>54584000</t>
        </is>
      </c>
      <c r="Y9" s="15" t="inlineStr">
        <is>
          <t>545C0000</t>
        </is>
      </c>
      <c r="Z9" s="15" t="inlineStr">
        <is>
          <t>網路正常</t>
        </is>
      </c>
      <c r="AA9" s="20" t="inlineStr">
        <is>
          <t>sTIP預判處理:門號狀態:,客戶類別:一般用戶,降速:無,干擾值大於-110dbm:,前一小時UE數: 545T2000(28.70),54584000(15.24),545C0000(12.81),前一天最差PRB%:545T2000(63.38%),54584000(45.76%),545C0000(49.39%),前一小時100M內CA小於90%:,前一小時100M內RRC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(MIN:-17.5，平均:-13.53，MAX:-8.5)</t>
        </is>
      </c>
      <c r="AB9" s="12" t="inlineStr">
        <is>
          <t>545T2000</t>
        </is>
      </c>
      <c r="AC9" s="19" t="n">
        <v>63.38</v>
      </c>
      <c r="AD9" s="19" t="n">
        <v>-112.6</v>
      </c>
      <c r="AE9" s="19" t="n">
        <v>-111.81</v>
      </c>
      <c r="AF9" s="19" t="n">
        <v>-111.23</v>
      </c>
      <c r="AG9" s="19" t="n">
        <v>55.69</v>
      </c>
      <c r="AH9" s="19" t="n">
        <v>61.21</v>
      </c>
      <c r="AI9" s="19" t="n">
        <v>63.38</v>
      </c>
      <c r="AJ9" s="19" t="n">
        <v>1</v>
      </c>
      <c r="AK9" s="19" t="n">
        <v>1</v>
      </c>
      <c r="AL9" s="19" t="n">
        <v>1</v>
      </c>
      <c r="AM9" s="19" t="n">
        <v>28.7</v>
      </c>
      <c r="AN9" s="19" t="n">
        <v>32.4</v>
      </c>
      <c r="AO9" s="19" t="n">
        <v>34.42</v>
      </c>
      <c r="AP9" s="19" t="n">
        <v>1</v>
      </c>
      <c r="AQ9" s="19" t="n">
        <v>1</v>
      </c>
      <c r="AR9" s="19" t="n">
        <v>1</v>
      </c>
      <c r="AS9" s="19" t="n">
        <v>1</v>
      </c>
      <c r="AT9" s="19" t="n">
        <v>1</v>
      </c>
      <c r="AU9" s="19" t="n">
        <v>1</v>
      </c>
      <c r="AV9" s="12" t="inlineStr">
        <is>
          <t>54584000</t>
        </is>
      </c>
      <c r="AW9" s="19" t="n">
        <v>45.76</v>
      </c>
      <c r="AX9" s="19" t="n">
        <v>-114.41</v>
      </c>
      <c r="AY9" s="19" t="n">
        <v>-114.21</v>
      </c>
      <c r="AZ9" s="19" t="n">
        <v>-113.38</v>
      </c>
      <c r="BA9" s="19" t="n">
        <v>38.03</v>
      </c>
      <c r="BB9" s="19" t="n">
        <v>42.92</v>
      </c>
      <c r="BC9" s="19" t="n">
        <v>45.76</v>
      </c>
      <c r="BD9" s="19" t="n">
        <v>1</v>
      </c>
      <c r="BE9" s="19" t="n">
        <v>1</v>
      </c>
      <c r="BF9" s="19" t="n">
        <v>1</v>
      </c>
      <c r="BG9" s="19" t="n">
        <v>15.24</v>
      </c>
      <c r="BH9" s="19" t="n">
        <v>17.49</v>
      </c>
      <c r="BI9" s="19" t="n">
        <v>18.97</v>
      </c>
      <c r="BJ9" s="19" t="n">
        <v>1</v>
      </c>
      <c r="BK9" s="19" t="n">
        <v>1</v>
      </c>
      <c r="BL9" s="19" t="n">
        <v>1</v>
      </c>
      <c r="BM9" s="19" t="n">
        <v>1</v>
      </c>
      <c r="BN9" s="19" t="n">
        <v>1</v>
      </c>
      <c r="BO9" s="19" t="n">
        <v>1</v>
      </c>
      <c r="BP9" s="12" t="inlineStr">
        <is>
          <t>545C0000</t>
        </is>
      </c>
      <c r="BQ9" s="19" t="n">
        <v>49.39</v>
      </c>
      <c r="BR9" s="19" t="n">
        <v>-112.27</v>
      </c>
      <c r="BS9" s="19" t="n">
        <v>-110.35</v>
      </c>
      <c r="BT9" s="19" t="n">
        <v>-110.27</v>
      </c>
      <c r="BU9" s="19" t="n">
        <v>27.09</v>
      </c>
      <c r="BV9" s="19" t="n">
        <v>38.76</v>
      </c>
      <c r="BW9" s="19" t="n">
        <v>46</v>
      </c>
      <c r="BX9" s="19" t="n">
        <v>1</v>
      </c>
      <c r="BY9" s="19" t="n">
        <v>1</v>
      </c>
      <c r="BZ9" s="19" t="n">
        <v>1</v>
      </c>
      <c r="CA9" s="19" t="n">
        <v>12.81</v>
      </c>
      <c r="CB9" s="19" t="n">
        <v>14.92</v>
      </c>
      <c r="CC9" s="19" t="n">
        <v>16.53</v>
      </c>
      <c r="CD9" s="19" t="n">
        <v>1</v>
      </c>
      <c r="CE9" s="19" t="n">
        <v>0.99</v>
      </c>
      <c r="CF9" s="19" t="n">
        <v>1</v>
      </c>
      <c r="CG9" s="19" t="n">
        <v>0.99</v>
      </c>
      <c r="CH9" s="19" t="n">
        <v>0.99</v>
      </c>
      <c r="CI9" s="19" t="n">
        <v>0.99</v>
      </c>
      <c r="CJ9" s="15" t="n"/>
      <c r="CK9" s="15" t="inlineStr">
        <is>
          <t>Apple OS</t>
        </is>
      </c>
      <c r="CL9" s="15" t="n"/>
      <c r="CM9" s="21" t="inlineStr">
        <is>
          <t>188客戶來電</t>
        </is>
      </c>
      <c r="CN9" s="22" t="n">
        <v>-113</v>
      </c>
      <c r="CO9" s="22" t="n">
        <v>-109</v>
      </c>
      <c r="CP9" s="22" t="n">
        <v>-103.67</v>
      </c>
      <c r="CQ9" s="22" t="n">
        <v>-102</v>
      </c>
      <c r="CR9" s="22" t="n">
        <v>-67</v>
      </c>
      <c r="CS9" s="22" t="n">
        <v>-17.5</v>
      </c>
      <c r="CT9" s="22" t="n">
        <v>-15</v>
      </c>
      <c r="CU9" s="22" t="n">
        <v>-13.53</v>
      </c>
      <c r="CV9" s="22" t="n">
        <v>-12</v>
      </c>
      <c r="CW9" s="22" t="n">
        <v>-8.5</v>
      </c>
      <c r="CX9" s="19" t="n">
        <v>120.9527793</v>
      </c>
      <c r="CY9" s="19" t="n">
        <v>23.9677252</v>
      </c>
      <c r="CZ9" s="21" t="inlineStr">
        <is>
          <t>因客訴地點人多，導致收訊擁擠</t>
        </is>
      </c>
      <c r="DA9" s="21" t="inlineStr">
        <is>
          <t>用戶端問題</t>
        </is>
      </c>
      <c r="DC9">
        <f>IF(CP9&lt;-10,CP9,IF(ISERROR(AVERAGE(CN9:CR9)),"",AVERAGE(CN9:CR9)))</f>
        <v/>
      </c>
      <c r="DD9" s="29">
        <f>IF(AC9&lt;&gt;"",AC9/100,"")</f>
        <v/>
      </c>
      <c r="DE9">
        <f>IF(AW9&lt;&gt;"",AW9/100,"")</f>
        <v/>
      </c>
      <c r="DF9">
        <f>IF(BQ9&lt;&gt;"",BQ9/100,"")</f>
        <v/>
      </c>
      <c r="DG9">
        <f>MAX(DD9,DE9,DF9)</f>
        <v/>
      </c>
      <c r="DH9">
        <f>IF(DG9=DD9,W9,IF(DG9=DE9,X9,IF(DG9=DF9,Y9,"")))</f>
        <v/>
      </c>
      <c r="DI9">
        <f>VLOOKUP(G9,#REF!,2,0)</f>
        <v/>
      </c>
      <c r="DJ9">
        <f>IF(DC9&gt;-10,"",IF(ISERROR(DC9),"",CONCATENATE(INT(DC9/5)*5+5,"~",INT(DC9/5)*5)))</f>
        <v/>
      </c>
      <c r="DL9">
        <f>IF(AND(OR(N9="5G",N9="I5G"),O9="5GNSA"),"5G True User",IF(OR(N9="2G",N9="3G",N9="4G",N9="I4G"),"4G",IF(AND(OR(N9="5G",N9="I5G"),O9&lt;&gt;"5GNSA"),"5G非TU","")))</f>
        <v/>
      </c>
      <c r="DM9">
        <f>COUNTIFS(AD9:AF9,"&gt;-105",AD9:AF9,"&lt;0")+COUNTIFS(AX9:AZ9,"&gt;-105",AX9:AZ9,"&lt;0")+COUNTIFS(BR9:BT9,"&gt;-105",BR9:BT9,"&lt;0")</f>
        <v/>
      </c>
      <c r="DN9">
        <f>ROUND(MAX(DD9,DE9,DF9)*100/5,0)*0.05</f>
        <v/>
      </c>
      <c r="DO9">
        <f>IF(DC9&gt;-10,"",ROUND(DC9/5,0)*5)</f>
        <v/>
      </c>
      <c r="DP9">
        <f>IF(R2="作業","障礙",IF(R9="障礙","障礙",IF(R9="抗爭","抗爭",IF(R9="40055重大障礙","40055重大障礙",IF(R9="非TWM問題的障礙","非TWM問題的障礙",IF(U9=35806,"非TWM問題的障礙",IF( OR(AND(AJ9&lt;&gt;"",AJ9&gt;0,AJ9&lt;0.7),       AND(AK9&lt;&gt;"",AK9&gt;0,AK9&lt;0.7),       AND(AL9&lt;&gt;"",AL9&gt;0,AL9&lt;0.7),       AND(AP9&lt;&gt;"",AP9&gt;0,AP9&lt;0.7),       AND(AQ9&lt;&gt;"",AQ9&gt;0,AQ9&lt;0.7),       AND(AR9&lt;&gt;"",AR9&gt;0,AR9&lt;0.7),       AND(AS9&lt;&gt;"",AS9&gt;0,AS9&lt;0.7),       AND(AT9&lt;&gt;"",AT9&gt;0,AT9&lt;0.7),       AND(AU9&lt;&gt;"",AU9&gt;0,AU9&lt;0.7)),"障礙",IF( OR(AND(BD9&lt;&gt;"",BD9&gt;0,BD9&lt;0.7),       AND(BE9&lt;&gt;"",BE9&gt;0,BE9&lt;0.7),       AND(BF9&lt;&gt;"",BF9&gt;0,BF9&lt;0.7),       AND(BJ9&lt;&gt;"",BJ9&gt;0,BJ9&lt;0.7),       AND(BK9&lt;&gt;"",BK9&gt;0,BK9&lt;0.7),       AND(BL9&lt;&gt;"",BL9&gt;0,BL9&lt;0.7),       AND(BM9&lt;&gt;"",BM9&gt;0,BM9&lt;0.7),       AND(BN9&lt;&gt;"",BN9&gt;0,BN9&lt;0.7),       AND(BO9&lt;&gt;"",BO9&gt;0,BO9&lt;0.7)),"障礙",IF( OR(AND(BX9&lt;&gt;"",BX9&gt;0,BX9&lt;0.7),       AND(BY9&lt;&gt;"",BY9&gt;0,BY9&lt;0.7),       AND(BZ9&lt;&gt;"",BZ9&gt;0,BZ9&lt;0.7),       AND(CD9&lt;&gt;"",CD9&gt;0,CD9&lt;0.7),       AND(CE9&lt;&gt;"",CE9&gt;0,CE9&lt;0.7),       AND(CF9&lt;&gt;"",CF9&gt;0,CF9&lt;0.7),       AND(CG9&lt;&gt;"",CG9&gt;0,CG9&lt;0.7),       AND(CH9&lt;&gt;"",CH9&gt;0,CH9&lt;0.7),       AND(CI9&lt;&gt;"",CI9&gt;0,CI9&lt;0.7)),"障礙",IF(OR(CJ9="住抗",CJ9="暫時移除設備"),"抗爭",IF(CJ9&lt;&gt;"","障礙",IF(DM9&gt;2,"干擾",IF(Q9=6,"CC6",IF( OR(AND(DD9&lt;&gt;"",DD9&gt;0.8),AND(DE9&lt;&gt;"",DE9&gt;0.8),AND(DF9&lt;&gt;"",DF9&gt;0.8)),"PRB&gt;80",IF(AND(DC9&gt;-106,DC9&lt;-30),"RSRP優於-106",IF(DC9&lt;=-106,"RSRP劣於-106",""))))))))))))))))</f>
        <v/>
      </c>
      <c r="DQ9">
        <f>IF(ISERROR(SEARCH("&gt;&gt;檢查",AA9)),"",MID(AA9,SEARCH("PM分析:",AA9)+5,SEARCH("&gt;&gt;檢查",AA9)-SEARCH("PM分析:",AA9)-5))</f>
        <v/>
      </c>
      <c r="DR9">
        <f>IF(T9="因客訴地點人多，導致收訊擁擠","基站擁擠",IF(T9="因應特別活動調整相關參數導致","TTC",IF(OR(T9="基站障礙問題查測中",T9="基站問題待料中",T9="基站障礙問題已修復",T9="施工作業已恢復",T9="基站抗爭暫時關閉",T9="基站抗爭持續關閉中",T9="基站抗爭已復站",T9="基地台抗爭拆站",T9="基地台群體抗爭",T9="基站隱藏性障礙問題已修復"),"基站障礙",IF(OR(R9="作業",R9="障礙",R9="抗爭"),"基站障礙",IF(OR(T9="外在不明干擾影響，查測中",T9="干擾問題已排除",T9="外在不明干擾(大規模)影響",T9="干擾(大規模)問題已排除"),"干擾",IF(R9="干擾","干擾",""))))))</f>
        <v/>
      </c>
    </row>
    <row r="10" ht="14.25" customHeight="1">
      <c r="A10" s="6" t="inlineStr">
        <is>
          <t>2022-11-30-0892</t>
        </is>
      </c>
      <c r="B10" s="27" t="n">
        <v>12016033</v>
      </c>
      <c r="C10" s="28" t="n">
        <v>44895.96944444445</v>
      </c>
      <c r="D10" s="6" t="inlineStr">
        <is>
          <t>23</t>
        </is>
      </c>
      <c r="E10" s="6" t="inlineStr">
        <is>
          <t>202211</t>
        </is>
      </c>
      <c r="F10" s="6" t="inlineStr">
        <is>
          <t>2022/11/24~2022/11/30</t>
        </is>
      </c>
      <c r="G10" s="9" t="n">
        <v>44895</v>
      </c>
      <c r="H10" s="6" t="inlineStr">
        <is>
          <t>北一</t>
        </is>
      </c>
      <c r="I10" s="6" t="inlineStr">
        <is>
          <t>台北市</t>
        </is>
      </c>
      <c r="J10" s="6" t="inlineStr">
        <is>
          <t>台北市大安區</t>
        </is>
      </c>
      <c r="K10" s="6" t="inlineStr">
        <is>
          <t>CSS</t>
        </is>
      </c>
      <c r="L10" s="6" t="inlineStr">
        <is>
          <t>上網相關問題</t>
        </is>
      </c>
      <c r="M10" s="6" t="inlineStr">
        <is>
          <t>4G</t>
        </is>
      </c>
      <c r="N10" s="6" t="inlineStr">
        <is>
          <t>4G</t>
        </is>
      </c>
      <c r="O10" s="6" t="inlineStr">
        <is>
          <t>4G</t>
        </is>
      </c>
      <c r="P10" s="6" t="inlineStr">
        <is>
          <t>4G上網收訊客訴</t>
        </is>
      </c>
      <c r="Q10" s="10" t="n">
        <v>5</v>
      </c>
      <c r="R10" s="6" t="n"/>
      <c r="S10" s="6" t="inlineStr">
        <is>
          <t>(U)環境因素</t>
        </is>
      </c>
      <c r="T10" s="6" t="inlineStr">
        <is>
          <t>戶外收訊正常，因週遭環境或建物影響，形成室內deepindoor收訊死角</t>
        </is>
      </c>
      <c r="U10" s="11" t="n"/>
      <c r="V10" s="6" t="n"/>
      <c r="W10" s="6" t="inlineStr">
        <is>
          <t>106JC000</t>
        </is>
      </c>
      <c r="X10" s="6" t="inlineStr">
        <is>
          <t>106R7000</t>
        </is>
      </c>
      <c r="Y10" s="6" t="inlineStr">
        <is>
          <t>106FM000</t>
        </is>
      </c>
      <c r="Z10" s="6" t="inlineStr">
        <is>
          <t>暫無改善</t>
        </is>
      </c>
      <c r="AA10" s="11" t="inlineStr">
        <is>
          <t>sTIP預判處理:門號狀態:,客戶類別:一般用戶,降速:無,干擾值大於-110dbm:,前一小時UE數: 106JC000(13.35),106R7000(0),106FM000(),前一天最差PRB%:106JC000(42%),106R7000(17.30%),106FM000(%),前一小時100M內CA小於90%:,前一小時100M內RRC SSR小於90%:,PM分析:因附近同時多人在使用，致速度臨時變慢&gt;&gt;檢查前3小時基站L700 EIP值是否有3個≧-105 dBm：否，1個符合(2022/11/30 下午 11:00:00-106JC000(-104.30))&gt;&gt;檢查基站前3小時內是否有RRC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(MIN:-19，平均:-13.49，MAX:-7.5)</t>
        </is>
      </c>
      <c r="AB10" s="12" t="inlineStr">
        <is>
          <t>106JC000</t>
        </is>
      </c>
      <c r="AC10" s="10" t="n">
        <v>42</v>
      </c>
      <c r="AD10" s="10" t="n">
        <v>-104.3</v>
      </c>
      <c r="AE10" s="10" t="n">
        <v>-107.41</v>
      </c>
      <c r="AF10" s="10" t="n">
        <v>-106.92</v>
      </c>
      <c r="AG10" s="10" t="n">
        <v>33.07</v>
      </c>
      <c r="AH10" s="10" t="n">
        <v>33.92</v>
      </c>
      <c r="AI10" s="10" t="n">
        <v>34.41</v>
      </c>
      <c r="AJ10" s="10" t="n">
        <v>1</v>
      </c>
      <c r="AK10" s="10" t="n">
        <v>1</v>
      </c>
      <c r="AL10" s="10" t="n">
        <v>1</v>
      </c>
      <c r="AM10" s="10" t="n">
        <v>13.35</v>
      </c>
      <c r="AN10" s="10" t="n">
        <v>14.86</v>
      </c>
      <c r="AO10" s="10" t="n">
        <v>15.78</v>
      </c>
      <c r="AP10" s="10" t="n">
        <v>1</v>
      </c>
      <c r="AQ10" s="10" t="n">
        <v>1</v>
      </c>
      <c r="AR10" s="10" t="n">
        <v>1</v>
      </c>
      <c r="AS10" s="10" t="n">
        <v>0.99</v>
      </c>
      <c r="AT10" s="10" t="n">
        <v>0.99</v>
      </c>
      <c r="AU10" s="10" t="n">
        <v>0.99</v>
      </c>
      <c r="AV10" s="12" t="inlineStr">
        <is>
          <t>106R7000</t>
        </is>
      </c>
      <c r="AW10" s="10" t="n">
        <v>17.3</v>
      </c>
      <c r="AX10" s="10" t="n">
        <v>-115.98</v>
      </c>
      <c r="AY10" s="10" t="n">
        <v>-115.85</v>
      </c>
      <c r="AZ10" s="10" t="n">
        <v>-115.51</v>
      </c>
      <c r="BA10" s="10" t="n">
        <v>0.51</v>
      </c>
      <c r="BB10" s="10" t="n">
        <v>0.55</v>
      </c>
      <c r="BC10" s="10" t="n">
        <v>0.79</v>
      </c>
      <c r="BD10" s="10" t="n">
        <v>1</v>
      </c>
      <c r="BE10" s="10" t="n">
        <v>1</v>
      </c>
      <c r="BF10" s="10" t="n">
        <v>1</v>
      </c>
      <c r="BG10" s="10" t="n">
        <v>0</v>
      </c>
      <c r="BH10" s="10" t="n">
        <v>0</v>
      </c>
      <c r="BI10" s="10" t="n">
        <v>0.38</v>
      </c>
      <c r="BJ10" s="10" t="n">
        <v>1</v>
      </c>
      <c r="BK10" s="10" t="n">
        <v>1</v>
      </c>
      <c r="BL10" s="10" t="n">
        <v>1</v>
      </c>
      <c r="BM10" s="10" t="n">
        <v>1</v>
      </c>
      <c r="BN10" s="10" t="n">
        <v>1</v>
      </c>
      <c r="BO10" s="10" t="n">
        <v>0.96</v>
      </c>
      <c r="BP10" s="12" t="inlineStr">
        <is>
          <t>106FM000</t>
        </is>
      </c>
      <c r="BQ10" s="10" t="n"/>
      <c r="BR10" s="10" t="n"/>
      <c r="BS10" s="10" t="n"/>
      <c r="BT10" s="10" t="n"/>
      <c r="BU10" s="10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 t="n"/>
      <c r="CE10" s="10" t="n"/>
      <c r="CF10" s="10" t="n"/>
      <c r="CG10" s="10" t="n"/>
      <c r="CH10" s="10" t="n"/>
      <c r="CI10" s="10" t="n"/>
      <c r="CJ10" s="6" t="n"/>
      <c r="CK10" s="6" t="inlineStr">
        <is>
          <t>Apple OS</t>
        </is>
      </c>
      <c r="CL10" s="6" t="inlineStr">
        <is>
          <t>凱擘</t>
        </is>
      </c>
      <c r="CM10" s="13" t="inlineStr">
        <is>
          <t>官網WEB拋轉</t>
        </is>
      </c>
      <c r="CN10" s="14" t="n">
        <v>-121</v>
      </c>
      <c r="CO10" s="14" t="n">
        <v>-97</v>
      </c>
      <c r="CP10" s="14" t="n">
        <v>-94.7</v>
      </c>
      <c r="CQ10" s="14" t="n">
        <v>-90.29000000000001</v>
      </c>
      <c r="CR10" s="14" t="n">
        <v>-74</v>
      </c>
      <c r="CS10" s="14" t="n">
        <v>-19</v>
      </c>
      <c r="CT10" s="14" t="n">
        <v>-15</v>
      </c>
      <c r="CU10" s="14" t="n">
        <v>-13.49</v>
      </c>
      <c r="CV10" s="14" t="n">
        <v>-12</v>
      </c>
      <c r="CW10" s="14" t="n">
        <v>-7.5</v>
      </c>
      <c r="CX10" s="10" t="n">
        <v>121.541244</v>
      </c>
      <c r="CY10" s="10" t="n">
        <v>25.025866</v>
      </c>
      <c r="CZ10" s="13" t="inlineStr">
        <is>
          <t>其他答案</t>
        </is>
      </c>
      <c r="DA10" s="13" t="inlineStr">
        <is>
          <t>室內訊號不好</t>
        </is>
      </c>
      <c r="DC10">
        <f>IF(CP10&lt;-10,CP10,IF(ISERROR(AVERAGE(CN10:CR10)),"",AVERAGE(CN10:CR10)))</f>
        <v/>
      </c>
      <c r="DD10" s="29">
        <f>IF(AC10&lt;&gt;"",AC10/100,"")</f>
        <v/>
      </c>
      <c r="DE10">
        <f>IF(AW10&lt;&gt;"",AW10/100,"")</f>
        <v/>
      </c>
      <c r="DF10">
        <f>IF(BQ10&lt;&gt;"",BQ10/100,"")</f>
        <v/>
      </c>
      <c r="DG10">
        <f>MAX(DD10,DE10,DF10)</f>
        <v/>
      </c>
      <c r="DH10">
        <f>IF(DG10=DD10,W10,IF(DG10=DE10,X10,IF(DG10=DF10,Y10,"")))</f>
        <v/>
      </c>
      <c r="DI10">
        <f>VLOOKUP(G10,#REF!,2,0)</f>
        <v/>
      </c>
      <c r="DJ10">
        <f>IF(DC10&gt;-10,"",IF(ISERROR(DC10),"",CONCATENATE(INT(DC10/5)*5+5,"~",INT(DC10/5)*5)))</f>
        <v/>
      </c>
      <c r="DL10">
        <f>IF(AND(OR(N10="5G",N10="I5G"),O10="5GNSA"),"5G True User",IF(OR(N10="2G",N10="3G",N10="4G",N10="I4G"),"4G",IF(AND(OR(N10="5G",N10="I5G"),O10&lt;&gt;"5GNSA"),"5G非TU","")))</f>
        <v/>
      </c>
      <c r="DM10">
        <f>COUNTIFS(AD10:AF10,"&gt;-105",AD10:AF10,"&lt;0")+COUNTIFS(AX10:AZ10,"&gt;-105",AX10:AZ10,"&lt;0")+COUNTIFS(BR10:BT10,"&gt;-105",BR10:BT10,"&lt;0")</f>
        <v/>
      </c>
      <c r="DN10">
        <f>ROUND(MAX(DD10,DE10,DF10)*100/5,0)*0.05</f>
        <v/>
      </c>
      <c r="DO10">
        <f>IF(DC10&gt;-10,"",ROUND(DC10/5,0)*5)</f>
        <v/>
      </c>
      <c r="DP10">
        <f>IF(R2="作業","障礙",IF(R10="障礙","障礙",IF(R10="抗爭","抗爭",IF(R10="40055重大障礙","40055重大障礙",IF(R10="非TWM問題的障礙","非TWM問題的障礙",IF(U10=35806,"非TWM問題的障礙",IF( OR(AND(AJ10&lt;&gt;"",AJ10&gt;0,AJ10&lt;0.7),       AND(AK10&lt;&gt;"",AK10&gt;0,AK10&lt;0.7),       AND(AL10&lt;&gt;"",AL10&gt;0,AL10&lt;0.7),       AND(AP10&lt;&gt;"",AP10&gt;0,AP10&lt;0.7),       AND(AQ10&lt;&gt;"",AQ10&gt;0,AQ10&lt;0.7),       AND(AR10&lt;&gt;"",AR10&gt;0,AR10&lt;0.7),       AND(AS10&lt;&gt;"",AS10&gt;0,AS10&lt;0.7),       AND(AT10&lt;&gt;"",AT10&gt;0,AT10&lt;0.7),       AND(AU10&lt;&gt;"",AU10&gt;0,AU10&lt;0.7)),"障礙",IF( OR(AND(BD10&lt;&gt;"",BD10&gt;0,BD10&lt;0.7),       AND(BE10&lt;&gt;"",BE10&gt;0,BE10&lt;0.7),       AND(BF10&lt;&gt;"",BF10&gt;0,BF10&lt;0.7),       AND(BJ10&lt;&gt;"",BJ10&gt;0,BJ10&lt;0.7),       AND(BK10&lt;&gt;"",BK10&gt;0,BK10&lt;0.7),       AND(BL10&lt;&gt;"",BL10&gt;0,BL10&lt;0.7),       AND(BM10&lt;&gt;"",BM10&gt;0,BM10&lt;0.7),       AND(BN10&lt;&gt;"",BN10&gt;0,BN10&lt;0.7),       AND(BO10&lt;&gt;"",BO10&gt;0,BO10&lt;0.7)),"障礙",IF( OR(AND(BX10&lt;&gt;"",BX10&gt;0,BX10&lt;0.7),       AND(BY10&lt;&gt;"",BY10&gt;0,BY10&lt;0.7),       AND(BZ10&lt;&gt;"",BZ10&gt;0,BZ10&lt;0.7),       AND(CD10&lt;&gt;"",CD10&gt;0,CD10&lt;0.7),       AND(CE10&lt;&gt;"",CE10&gt;0,CE10&lt;0.7),       AND(CF10&lt;&gt;"",CF10&gt;0,CF10&lt;0.7),       AND(CG10&lt;&gt;"",CG10&gt;0,CG10&lt;0.7),       AND(CH10&lt;&gt;"",CH10&gt;0,CH10&lt;0.7),       AND(CI10&lt;&gt;"",CI10&gt;0,CI10&lt;0.7)),"障礙",IF(OR(CJ10="住抗",CJ10="暫時移除設備"),"抗爭",IF(CJ10&lt;&gt;"","障礙",IF(DM10&gt;2,"干擾",IF(Q10=6,"CC6",IF( OR(AND(DD10&lt;&gt;"",DD10&gt;0.8),AND(DE10&lt;&gt;"",DE10&gt;0.8),AND(DF10&lt;&gt;"",DF10&gt;0.8)),"PRB&gt;80",IF(AND(DC10&gt;-106,DC10&lt;-30),"RSRP優於-106",IF(DC10&lt;=-106,"RSRP劣於-106",""))))))))))))))))</f>
        <v/>
      </c>
      <c r="DQ10">
        <f>IF(ISERROR(SEARCH("&gt;&gt;檢查",AA10)),"",MID(AA10,SEARCH("PM分析:",AA10)+5,SEARCH("&gt;&gt;檢查",AA10)-SEARCH("PM分析:",AA10)-5))</f>
        <v/>
      </c>
      <c r="DR10">
        <f>IF(T10="因客訴地點人多，導致收訊擁擠","基站擁擠",IF(T10="因應特別活動調整相關參數導致","TTC",IF(OR(T10="基站障礙問題查測中",T10="基站問題待料中",T10="基站障礙問題已修復",T10="施工作業已恢復",T10="基站抗爭暫時關閉",T10="基站抗爭持續關閉中",T10="基站抗爭已復站",T10="基地台抗爭拆站",T10="基地台群體抗爭",T10="基站隱藏性障礙問題已修復"),"基站障礙",IF(OR(R10="作業",R10="障礙",R10="抗爭"),"基站障礙",IF(OR(T10="外在不明干擾影響，查測中",T10="干擾問題已排除",T10="外在不明干擾(大規模)影響",T10="干擾(大規模)問題已排除"),"干擾",IF(R10="干擾","干擾",""))))))</f>
        <v/>
      </c>
    </row>
    <row r="11" ht="14.25" customHeight="1">
      <c r="A11" s="15" t="inlineStr">
        <is>
          <t>2022-11-30-0893</t>
        </is>
      </c>
      <c r="B11" s="30" t="n">
        <v>52426646</v>
      </c>
      <c r="C11" s="31" t="n">
        <v>44895.97266203703</v>
      </c>
      <c r="D11" s="15" t="inlineStr">
        <is>
          <t>23</t>
        </is>
      </c>
      <c r="E11" s="15" t="inlineStr">
        <is>
          <t>202211</t>
        </is>
      </c>
      <c r="F11" s="15" t="inlineStr">
        <is>
          <t>2022/11/24~2022/11/30</t>
        </is>
      </c>
      <c r="G11" s="18" t="n">
        <v>44895</v>
      </c>
      <c r="H11" s="15" t="inlineStr">
        <is>
          <t>南區</t>
        </is>
      </c>
      <c r="I11" s="15" t="inlineStr">
        <is>
          <t>高雄市</t>
        </is>
      </c>
      <c r="J11" s="15" t="inlineStr">
        <is>
          <t>高雄市鼓山區</t>
        </is>
      </c>
      <c r="K11" s="15" t="inlineStr">
        <is>
          <t>OM/TAC</t>
        </is>
      </c>
      <c r="L11" s="15" t="inlineStr">
        <is>
          <t>上網相關問題</t>
        </is>
      </c>
      <c r="M11" s="15" t="inlineStr">
        <is>
          <t>5G</t>
        </is>
      </c>
      <c r="N11" s="15" t="inlineStr">
        <is>
          <t>5G</t>
        </is>
      </c>
      <c r="O11" s="15" t="inlineStr">
        <is>
          <t>5GNSA</t>
        </is>
      </c>
      <c r="P11" s="15" t="inlineStr">
        <is>
          <t>4G上網收訊客訴</t>
        </is>
      </c>
      <c r="Q11" s="19" t="n">
        <v>7</v>
      </c>
      <c r="R11" s="15" t="n"/>
      <c r="S11" s="15" t="inlineStr">
        <is>
          <t>(U)環境因素</t>
        </is>
      </c>
      <c r="T11" s="15" t="inlineStr">
        <is>
          <t>戶外收訊正常，因週遭環境或建物影響，形成室內deepindoor收訊死角</t>
        </is>
      </c>
      <c r="U11" s="20" t="n"/>
      <c r="V11" s="15" t="n"/>
      <c r="W11" s="15" t="inlineStr">
        <is>
          <t>80316000</t>
        </is>
      </c>
      <c r="X11" s="15" t="inlineStr">
        <is>
          <t>80319000</t>
        </is>
      </c>
      <c r="Y11" s="15" t="inlineStr">
        <is>
          <t>80303000</t>
        </is>
      </c>
      <c r="Z11" s="15" t="inlineStr">
        <is>
          <t>暫無改善</t>
        </is>
      </c>
      <c r="AA11" s="20" t="inlineStr">
        <is>
          <t>sTIP預判處理:門號狀態:,客戶類別:一般用戶,降速:無,干擾值大於-110dbm:,前一小時UE數: 80316000(19.89),80319000(21.21),80303000(12.72),前一天最差PRB%:80316000(47.99%),80319000(44.93%),80303000(26.38%),前一小時100M內CA小於90%:,前一小時100M內RRC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(MIN:-17，平均:-13.59，MAX:-8)</t>
        </is>
      </c>
      <c r="AB11" s="12" t="inlineStr">
        <is>
          <t>80316000</t>
        </is>
      </c>
      <c r="AC11" s="19" t="n">
        <v>47.99</v>
      </c>
      <c r="AD11" s="19" t="n">
        <v>-113.71</v>
      </c>
      <c r="AE11" s="19" t="n">
        <v>-113.26</v>
      </c>
      <c r="AF11" s="19" t="n">
        <v>-113.19</v>
      </c>
      <c r="AG11" s="19" t="n">
        <v>47.99</v>
      </c>
      <c r="AH11" s="19" t="n">
        <v>43.56</v>
      </c>
      <c r="AI11" s="19" t="n">
        <v>39.93</v>
      </c>
      <c r="AJ11" s="19" t="n">
        <v>1</v>
      </c>
      <c r="AK11" s="19" t="n">
        <v>1</v>
      </c>
      <c r="AL11" s="19" t="n">
        <v>1</v>
      </c>
      <c r="AM11" s="19" t="n">
        <v>19.89</v>
      </c>
      <c r="AN11" s="19" t="n">
        <v>19.58</v>
      </c>
      <c r="AO11" s="19" t="n">
        <v>20.51</v>
      </c>
      <c r="AP11" s="19" t="n">
        <v>1</v>
      </c>
      <c r="AQ11" s="19" t="n">
        <v>1</v>
      </c>
      <c r="AR11" s="19" t="n">
        <v>1</v>
      </c>
      <c r="AS11" s="19" t="n">
        <v>1</v>
      </c>
      <c r="AT11" s="19" t="n">
        <v>1</v>
      </c>
      <c r="AU11" s="19" t="n">
        <v>1</v>
      </c>
      <c r="AV11" s="12" t="inlineStr">
        <is>
          <t>80319000</t>
        </is>
      </c>
      <c r="AW11" s="19" t="n">
        <v>44.93</v>
      </c>
      <c r="AX11" s="19" t="n">
        <v>-114.15</v>
      </c>
      <c r="AY11" s="19" t="n">
        <v>-113.8</v>
      </c>
      <c r="AZ11" s="19" t="n">
        <v>-113.96</v>
      </c>
      <c r="BA11" s="19" t="n">
        <v>44.93</v>
      </c>
      <c r="BB11" s="19" t="n">
        <v>44.87</v>
      </c>
      <c r="BC11" s="19" t="n">
        <v>42.08</v>
      </c>
      <c r="BD11" s="19" t="n">
        <v>1</v>
      </c>
      <c r="BE11" s="19" t="n">
        <v>1</v>
      </c>
      <c r="BF11" s="19" t="n">
        <v>1</v>
      </c>
      <c r="BG11" s="19" t="n">
        <v>21.21</v>
      </c>
      <c r="BH11" s="19" t="n">
        <v>23.46</v>
      </c>
      <c r="BI11" s="19" t="n">
        <v>22.88</v>
      </c>
      <c r="BJ11" s="19" t="n">
        <v>1</v>
      </c>
      <c r="BK11" s="19" t="n">
        <v>1</v>
      </c>
      <c r="BL11" s="19" t="n">
        <v>1</v>
      </c>
      <c r="BM11" s="19" t="n">
        <v>1</v>
      </c>
      <c r="BN11" s="19" t="n">
        <v>1</v>
      </c>
      <c r="BO11" s="19" t="n">
        <v>1</v>
      </c>
      <c r="BP11" s="12" t="inlineStr">
        <is>
          <t>80303000</t>
        </is>
      </c>
      <c r="BQ11" s="19" t="n">
        <v>26.38</v>
      </c>
      <c r="BR11" s="19" t="n">
        <v>-109.81</v>
      </c>
      <c r="BS11" s="19" t="n">
        <v>-108.65</v>
      </c>
      <c r="BT11" s="19" t="n">
        <v>-108.45</v>
      </c>
      <c r="BU11" s="19" t="n">
        <v>24.4</v>
      </c>
      <c r="BV11" s="19" t="n">
        <v>25.47</v>
      </c>
      <c r="BW11" s="19" t="n">
        <v>25.66</v>
      </c>
      <c r="BX11" s="19" t="n">
        <v>1</v>
      </c>
      <c r="BY11" s="19" t="n">
        <v>1</v>
      </c>
      <c r="BZ11" s="19" t="n">
        <v>1</v>
      </c>
      <c r="CA11" s="19" t="n">
        <v>12.72</v>
      </c>
      <c r="CB11" s="19" t="n">
        <v>13.53</v>
      </c>
      <c r="CC11" s="19" t="n">
        <v>13.72</v>
      </c>
      <c r="CD11" s="19" t="n">
        <v>1</v>
      </c>
      <c r="CE11" s="19" t="n">
        <v>0.99</v>
      </c>
      <c r="CF11" s="19" t="n">
        <v>1</v>
      </c>
      <c r="CG11" s="19" t="n">
        <v>1</v>
      </c>
      <c r="CH11" s="19" t="n">
        <v>1</v>
      </c>
      <c r="CI11" s="19" t="n">
        <v>1</v>
      </c>
      <c r="CJ11" s="15" t="n"/>
      <c r="CK11" s="15" t="inlineStr">
        <is>
          <t>Apple OS</t>
        </is>
      </c>
      <c r="CL11" s="15" t="n"/>
      <c r="CM11" s="21" t="inlineStr">
        <is>
          <t>188客戶來電</t>
        </is>
      </c>
      <c r="CN11" s="22" t="n">
        <v>-117</v>
      </c>
      <c r="CO11" s="22" t="n">
        <v>-104</v>
      </c>
      <c r="CP11" s="22" t="n">
        <v>-93.75</v>
      </c>
      <c r="CQ11" s="22" t="n">
        <v>-85.5</v>
      </c>
      <c r="CR11" s="22" t="n">
        <v>-75</v>
      </c>
      <c r="CS11" s="22" t="n">
        <v>-17</v>
      </c>
      <c r="CT11" s="22" t="n">
        <v>-15</v>
      </c>
      <c r="CU11" s="22" t="n">
        <v>-13.59</v>
      </c>
      <c r="CV11" s="22" t="n">
        <v>-12.3</v>
      </c>
      <c r="CW11" s="22" t="n">
        <v>-8</v>
      </c>
      <c r="CX11" s="19" t="n">
        <v>120.277123</v>
      </c>
      <c r="CY11" s="19" t="n">
        <v>22.6245521</v>
      </c>
      <c r="CZ11" s="21" t="inlineStr">
        <is>
          <t>其他答案</t>
        </is>
      </c>
      <c r="DA11" s="21" t="inlineStr">
        <is>
          <t>室內訊號不好</t>
        </is>
      </c>
      <c r="DC11">
        <f>IF(CP11&lt;-10,CP11,IF(ISERROR(AVERAGE(CN11:CR11)),"",AVERAGE(CN11:CR11)))</f>
        <v/>
      </c>
      <c r="DD11" s="29">
        <f>IF(AC11&lt;&gt;"",AC11/100,"")</f>
        <v/>
      </c>
      <c r="DE11">
        <f>IF(AW11&lt;&gt;"",AW11/100,"")</f>
        <v/>
      </c>
      <c r="DF11">
        <f>IF(BQ11&lt;&gt;"",BQ11/100,"")</f>
        <v/>
      </c>
      <c r="DG11">
        <f>MAX(DD11,DE11,DF11)</f>
        <v/>
      </c>
      <c r="DH11">
        <f>IF(DG11=DD11,W11,IF(DG11=DE11,X11,IF(DG11=DF11,Y11,"")))</f>
        <v/>
      </c>
      <c r="DI11">
        <f>VLOOKUP(G11,#REF!,2,0)</f>
        <v/>
      </c>
      <c r="DJ11">
        <f>IF(DC11&gt;-10,"",IF(ISERROR(DC11),"",CONCATENATE(INT(DC11/5)*5+5,"~",INT(DC11/5)*5)))</f>
        <v/>
      </c>
      <c r="DL11">
        <f>IF(AND(OR(N11="5G",N11="I5G"),O11="5GNSA"),"5G True User",IF(OR(N11="2G",N11="3G",N11="4G",N11="I4G"),"4G",IF(AND(OR(N11="5G",N11="I5G"),O11&lt;&gt;"5GNSA"),"5G非TU","")))</f>
        <v/>
      </c>
      <c r="DM11">
        <f>COUNTIFS(AD11:AF11,"&gt;-105",AD11:AF11,"&lt;0")+COUNTIFS(AX11:AZ11,"&gt;-105",AX11:AZ11,"&lt;0")+COUNTIFS(BR11:BT11,"&gt;-105",BR11:BT11,"&lt;0")</f>
        <v/>
      </c>
      <c r="DN11">
        <f>ROUND(MAX(DD11,DE11,DF11)*100/5,0)*0.05</f>
        <v/>
      </c>
      <c r="DO11">
        <f>IF(DC11&gt;-10,"",ROUND(DC11/5,0)*5)</f>
        <v/>
      </c>
      <c r="DP11">
        <f>IF(R2="作業","障礙",IF(R11="障礙","障礙",IF(R11="抗爭","抗爭",IF(R11="40055重大障礙","40055重大障礙",IF(R11="非TWM問題的障礙","非TWM問題的障礙",IF(U11=35806,"非TWM問題的障礙",IF( OR(AND(AJ11&lt;&gt;"",AJ11&gt;0,AJ11&lt;0.7),       AND(AK11&lt;&gt;"",AK11&gt;0,AK11&lt;0.7),       AND(AL11&lt;&gt;"",AL11&gt;0,AL11&lt;0.7),       AND(AP11&lt;&gt;"",AP11&gt;0,AP11&lt;0.7),       AND(AQ11&lt;&gt;"",AQ11&gt;0,AQ11&lt;0.7),       AND(AR11&lt;&gt;"",AR11&gt;0,AR11&lt;0.7),       AND(AS11&lt;&gt;"",AS11&gt;0,AS11&lt;0.7),       AND(AT11&lt;&gt;"",AT11&gt;0,AT11&lt;0.7),       AND(AU11&lt;&gt;"",AU11&gt;0,AU11&lt;0.7)),"障礙",IF( OR(AND(BD11&lt;&gt;"",BD11&gt;0,BD11&lt;0.7),       AND(BE11&lt;&gt;"",BE11&gt;0,BE11&lt;0.7),       AND(BF11&lt;&gt;"",BF11&gt;0,BF11&lt;0.7),       AND(BJ11&lt;&gt;"",BJ11&gt;0,BJ11&lt;0.7),       AND(BK11&lt;&gt;"",BK11&gt;0,BK11&lt;0.7),       AND(BL11&lt;&gt;"",BL11&gt;0,BL11&lt;0.7),       AND(BM11&lt;&gt;"",BM11&gt;0,BM11&lt;0.7),       AND(BN11&lt;&gt;"",BN11&gt;0,BN11&lt;0.7),       AND(BO11&lt;&gt;"",BO11&gt;0,BO11&lt;0.7)),"障礙",IF( OR(AND(BX11&lt;&gt;"",BX11&gt;0,BX11&lt;0.7),       AND(BY11&lt;&gt;"",BY11&gt;0,BY11&lt;0.7),       AND(BZ11&lt;&gt;"",BZ11&gt;0,BZ11&lt;0.7),       AND(CD11&lt;&gt;"",CD11&gt;0,CD11&lt;0.7),       AND(CE11&lt;&gt;"",CE11&gt;0,CE11&lt;0.7),       AND(CF11&lt;&gt;"",CF11&gt;0,CF11&lt;0.7),       AND(CG11&lt;&gt;"",CG11&gt;0,CG11&lt;0.7),       AND(CH11&lt;&gt;"",CH11&gt;0,CH11&lt;0.7),       AND(CI11&lt;&gt;"",CI11&gt;0,CI11&lt;0.7)),"障礙",IF(OR(CJ11="住抗",CJ11="暫時移除設備"),"抗爭",IF(CJ11&lt;&gt;"","障礙",IF(DM11&gt;2,"干擾",IF(Q11=6,"CC6",IF( OR(AND(DD11&lt;&gt;"",DD11&gt;0.8),AND(DE11&lt;&gt;"",DE11&gt;0.8),AND(DF11&lt;&gt;"",DF11&gt;0.8)),"PRB&gt;80",IF(AND(DC11&gt;-106,DC11&lt;-30),"RSRP優於-106",IF(DC11&lt;=-106,"RSRP劣於-106",""))))))))))))))))</f>
        <v/>
      </c>
      <c r="DQ11">
        <f>IF(ISERROR(SEARCH("&gt;&gt;檢查",AA11)),"",MID(AA11,SEARCH("PM分析:",AA11)+5,SEARCH("&gt;&gt;檢查",AA11)-SEARCH("PM分析:",AA11)-5))</f>
        <v/>
      </c>
      <c r="DR11">
        <f>IF(T11="因客訴地點人多，導致收訊擁擠","基站擁擠",IF(T11="因應特別活動調整相關參數導致","TTC",IF(OR(T11="基站障礙問題查測中",T11="基站問題待料中",T11="基站障礙問題已修復",T11="施工作業已恢復",T11="基站抗爭暫時關閉",T11="基站抗爭持續關閉中",T11="基站抗爭已復站",T11="基地台抗爭拆站",T11="基地台群體抗爭",T11="基站隱藏性障礙問題已修復"),"基站障礙",IF(OR(R11="作業",R11="障礙",R11="抗爭"),"基站障礙",IF(OR(T11="外在不明干擾影響，查測中",T11="干擾問題已排除",T11="外在不明干擾(大規模)影響",T11="干擾(大規模)問題已排除"),"干擾",IF(R11="干擾","干擾",""))))))</f>
        <v/>
      </c>
    </row>
    <row r="12" ht="14.25" customHeight="1">
      <c r="A12" s="6" t="inlineStr">
        <is>
          <t>2022-11-30-0894</t>
        </is>
      </c>
      <c r="B12" s="27" t="n">
        <v>15240343</v>
      </c>
      <c r="C12" s="28" t="n">
        <v>44895.97481481481</v>
      </c>
      <c r="D12" s="6" t="inlineStr">
        <is>
          <t>23</t>
        </is>
      </c>
      <c r="E12" s="6" t="inlineStr">
        <is>
          <t>202211</t>
        </is>
      </c>
      <c r="F12" s="6" t="inlineStr">
        <is>
          <t>2022/11/24~2022/11/30</t>
        </is>
      </c>
      <c r="G12" s="9" t="n">
        <v>44895</v>
      </c>
      <c r="H12" s="6" t="inlineStr">
        <is>
          <t>北二</t>
        </is>
      </c>
      <c r="I12" s="6" t="inlineStr">
        <is>
          <t>新北市</t>
        </is>
      </c>
      <c r="J12" s="6" t="inlineStr">
        <is>
          <t>新北市三重區</t>
        </is>
      </c>
      <c r="K12" s="6" t="inlineStr">
        <is>
          <t>OM/TAC</t>
        </is>
      </c>
      <c r="L12" s="6" t="inlineStr">
        <is>
          <t>上網相關問題</t>
        </is>
      </c>
      <c r="M12" s="6" t="inlineStr">
        <is>
          <t>5G</t>
        </is>
      </c>
      <c r="N12" s="6" t="inlineStr">
        <is>
          <t>5G</t>
        </is>
      </c>
      <c r="O12" s="6" t="inlineStr">
        <is>
          <t>4G</t>
        </is>
      </c>
      <c r="P12" s="6" t="inlineStr">
        <is>
          <t>4G上網收訊客訴</t>
        </is>
      </c>
      <c r="Q12" s="10" t="n">
        <v>7</v>
      </c>
      <c r="R12" s="6" t="n"/>
      <c r="S12" s="6" t="inlineStr">
        <is>
          <t>(U)環境因素</t>
        </is>
      </c>
      <c r="T12" s="6" t="inlineStr">
        <is>
          <t>戶外收訊正常，因週遭環境或建物影響，形成室內deepindoor收訊死角</t>
        </is>
      </c>
      <c r="U12" s="11" t="n"/>
      <c r="V12" s="6" t="n"/>
      <c r="W12" s="6" t="inlineStr">
        <is>
          <t>241Y0000</t>
        </is>
      </c>
      <c r="X12" s="6" t="inlineStr">
        <is>
          <t>241LA000</t>
        </is>
      </c>
      <c r="Y12" s="6" t="inlineStr">
        <is>
          <t>241XB000</t>
        </is>
      </c>
      <c r="Z12" s="6" t="inlineStr">
        <is>
          <t>暫無改善</t>
        </is>
      </c>
      <c r="AA12" s="11" t="inlineStr">
        <is>
          <t>sTIP預判處理:門號狀態:,客戶類別:一般用戶,降速:無,干擾值大於-110dbm:,前一小時UE數: 241Y0000(2.22),241LA000(28.17),241XB000(30.46),前一天最差PRB%:241Y0000(18.23%),241LA000(65.99%),241XB000(75.51%),前一小時100M內CA小於90%:,前一小時100M內RRC SSR小於90%:,PM分析:答案1&gt;&gt;檢查前3小時基站L700 EIP值是否有3個≧-105 dBm：是，6個符合(2022/11/30 下午 09:00:00-241LA000(-101.86),241XB000(-104.43),2022/11/30 下午 10:00:00-241LA000(-101.79),241XB000(-104.78),2022/11/30 下午 11:00:00-241LA000(-102.78),241XB000(-104.70))</t>
        </is>
      </c>
      <c r="AB12" s="12" t="inlineStr">
        <is>
          <t>241Y0000</t>
        </is>
      </c>
      <c r="AC12" s="10" t="n">
        <v>18.23</v>
      </c>
      <c r="AD12" s="10" t="n">
        <v>-113.81</v>
      </c>
      <c r="AE12" s="10" t="n">
        <v>-112.33</v>
      </c>
      <c r="AF12" s="10" t="n">
        <v>-111.81</v>
      </c>
      <c r="AG12" s="10" t="n">
        <v>2.69</v>
      </c>
      <c r="AH12" s="10" t="n">
        <v>5.85</v>
      </c>
      <c r="AI12" s="10" t="n">
        <v>6.94</v>
      </c>
      <c r="AJ12" s="10" t="n">
        <v>1</v>
      </c>
      <c r="AK12" s="10" t="n">
        <v>1</v>
      </c>
      <c r="AL12" s="10" t="n">
        <v>1</v>
      </c>
      <c r="AM12" s="10" t="n">
        <v>2.22</v>
      </c>
      <c r="AN12" s="10" t="n">
        <v>5.17</v>
      </c>
      <c r="AO12" s="10" t="n">
        <v>6.69</v>
      </c>
      <c r="AP12" s="10" t="n">
        <v>1</v>
      </c>
      <c r="AQ12" s="10" t="n">
        <v>1</v>
      </c>
      <c r="AR12" s="10" t="n">
        <v>1</v>
      </c>
      <c r="AS12" s="10" t="n">
        <v>1</v>
      </c>
      <c r="AT12" s="10" t="n">
        <v>0.99</v>
      </c>
      <c r="AU12" s="10" t="n">
        <v>0.99</v>
      </c>
      <c r="AV12" s="12" t="inlineStr">
        <is>
          <t>241LA000</t>
        </is>
      </c>
      <c r="AW12" s="10" t="n">
        <v>65.98999999999999</v>
      </c>
      <c r="AX12" s="10" t="n">
        <v>-102.78</v>
      </c>
      <c r="AY12" s="10" t="n">
        <v>-101.79</v>
      </c>
      <c r="AZ12" s="10" t="n">
        <v>-101.86</v>
      </c>
      <c r="BA12" s="10" t="n">
        <v>63.99</v>
      </c>
      <c r="BB12" s="10" t="n">
        <v>59.57</v>
      </c>
      <c r="BC12" s="10" t="n">
        <v>65.98999999999999</v>
      </c>
      <c r="BD12" s="10" t="n">
        <v>1</v>
      </c>
      <c r="BE12" s="10" t="n">
        <v>1</v>
      </c>
      <c r="BF12" s="10" t="n">
        <v>1</v>
      </c>
      <c r="BG12" s="10" t="n">
        <v>28.17</v>
      </c>
      <c r="BH12" s="10" t="n">
        <v>29.53</v>
      </c>
      <c r="BI12" s="10" t="n">
        <v>29.94</v>
      </c>
      <c r="BJ12" s="10" t="n">
        <v>1</v>
      </c>
      <c r="BK12" s="10" t="n">
        <v>1</v>
      </c>
      <c r="BL12" s="10" t="n">
        <v>1</v>
      </c>
      <c r="BM12" s="10" t="n">
        <v>0.99</v>
      </c>
      <c r="BN12" s="10" t="n">
        <v>0.99</v>
      </c>
      <c r="BO12" s="10" t="n">
        <v>0.99</v>
      </c>
      <c r="BP12" s="12" t="inlineStr">
        <is>
          <t>241XB000</t>
        </is>
      </c>
      <c r="BQ12" s="10" t="n">
        <v>75.51000000000001</v>
      </c>
      <c r="BR12" s="10" t="n">
        <v>-104.7</v>
      </c>
      <c r="BS12" s="10" t="n">
        <v>-104.78</v>
      </c>
      <c r="BT12" s="10" t="n">
        <v>-104.43</v>
      </c>
      <c r="BU12" s="10" t="n">
        <v>75.51000000000001</v>
      </c>
      <c r="BV12" s="10" t="n">
        <v>69.62</v>
      </c>
      <c r="BW12" s="10" t="n">
        <v>71.31999999999999</v>
      </c>
      <c r="BX12" s="10" t="n">
        <v>1</v>
      </c>
      <c r="BY12" s="10" t="n">
        <v>1</v>
      </c>
      <c r="BZ12" s="10" t="n">
        <v>1</v>
      </c>
      <c r="CA12" s="10" t="n">
        <v>30.46</v>
      </c>
      <c r="CB12" s="10" t="n">
        <v>32.17</v>
      </c>
      <c r="CC12" s="10" t="n">
        <v>34.04</v>
      </c>
      <c r="CD12" s="10" t="n">
        <v>1</v>
      </c>
      <c r="CE12" s="10" t="n">
        <v>1</v>
      </c>
      <c r="CF12" s="10" t="n">
        <v>1</v>
      </c>
      <c r="CG12" s="10" t="n">
        <v>1</v>
      </c>
      <c r="CH12" s="10" t="n">
        <v>1</v>
      </c>
      <c r="CI12" s="10" t="n">
        <v>1</v>
      </c>
      <c r="CJ12" s="6" t="n"/>
      <c r="CK12" s="6" t="inlineStr">
        <is>
          <t>Apple OS</t>
        </is>
      </c>
      <c r="CL12" s="6" t="inlineStr">
        <is>
          <t>凱擘</t>
        </is>
      </c>
      <c r="CM12" s="13" t="inlineStr">
        <is>
          <t>188客戶來電</t>
        </is>
      </c>
      <c r="CN12" s="14" t="n">
        <v>-103</v>
      </c>
      <c r="CO12" s="14" t="n">
        <v>-99</v>
      </c>
      <c r="CP12" s="14" t="n">
        <v>-93.64</v>
      </c>
      <c r="CQ12" s="14" t="n">
        <v>-89</v>
      </c>
      <c r="CR12" s="14" t="n">
        <v>-81</v>
      </c>
      <c r="CS12" s="14" t="n">
        <v>-19.5</v>
      </c>
      <c r="CT12" s="14" t="n">
        <v>-16.5</v>
      </c>
      <c r="CU12" s="14" t="n">
        <v>-14.14</v>
      </c>
      <c r="CV12" s="14" t="n">
        <v>-12.5</v>
      </c>
      <c r="CW12" s="14" t="n">
        <v>-9</v>
      </c>
      <c r="CX12" s="10" t="n">
        <v>121.4977532</v>
      </c>
      <c r="CY12" s="10" t="n">
        <v>25.0719844</v>
      </c>
      <c r="CZ12" s="13" t="inlineStr">
        <is>
          <t>其他答案</t>
        </is>
      </c>
      <c r="DA12" s="13" t="inlineStr">
        <is>
          <t>室內訊號不好</t>
        </is>
      </c>
      <c r="DC12">
        <f>IF(CP12&lt;-10,CP12,IF(ISERROR(AVERAGE(CN12:CR12)),"",AVERAGE(CN12:CR12)))</f>
        <v/>
      </c>
      <c r="DD12" s="29">
        <f>IF(AC12&lt;&gt;"",AC12/100,"")</f>
        <v/>
      </c>
      <c r="DE12">
        <f>IF(AW12&lt;&gt;"",AW12/100,"")</f>
        <v/>
      </c>
      <c r="DF12">
        <f>IF(BQ12&lt;&gt;"",BQ12/100,"")</f>
        <v/>
      </c>
      <c r="DG12">
        <f>MAX(DD12,DE12,DF12)</f>
        <v/>
      </c>
      <c r="DH12">
        <f>IF(DG12=DD12,W12,IF(DG12=DE12,X12,IF(DG12=DF12,Y12,"")))</f>
        <v/>
      </c>
      <c r="DI12">
        <f>VLOOKUP(G12,#REF!,2,0)</f>
        <v/>
      </c>
      <c r="DJ12">
        <f>IF(DC12&gt;-10,"",IF(ISERROR(DC12),"",CONCATENATE(INT(DC12/5)*5+5,"~",INT(DC12/5)*5)))</f>
        <v/>
      </c>
      <c r="DL12">
        <f>IF(AND(OR(N12="5G",N12="I5G"),O12="5GNSA"),"5G True User",IF(OR(N12="2G",N12="3G",N12="4G",N12="I4G"),"4G",IF(AND(OR(N12="5G",N12="I5G"),O12&lt;&gt;"5GNSA"),"5G非TU","")))</f>
        <v/>
      </c>
      <c r="DM12">
        <f>COUNTIFS(AD12:AF12,"&gt;-105",AD12:AF12,"&lt;0")+COUNTIFS(AX12:AZ12,"&gt;-105",AX12:AZ12,"&lt;0")+COUNTIFS(BR12:BT12,"&gt;-105",BR12:BT12,"&lt;0")</f>
        <v/>
      </c>
      <c r="DN12">
        <f>ROUND(MAX(DD12,DE12,DF12)*100/5,0)*0.05</f>
        <v/>
      </c>
      <c r="DO12">
        <f>IF(DC12&gt;-10,"",ROUND(DC12/5,0)*5)</f>
        <v/>
      </c>
      <c r="DP12">
        <f>IF(R2="作業","障礙",IF(R12="障礙","障礙",IF(R12="抗爭","抗爭",IF(R12="40055重大障礙","40055重大障礙",IF(R12="非TWM問題的障礙","非TWM問題的障礙",IF(U12=35806,"非TWM問題的障礙",IF( OR(AND(AJ12&lt;&gt;"",AJ12&gt;0,AJ12&lt;0.7),       AND(AK12&lt;&gt;"",AK12&gt;0,AK12&lt;0.7),       AND(AL12&lt;&gt;"",AL12&gt;0,AL12&lt;0.7),       AND(AP12&lt;&gt;"",AP12&gt;0,AP12&lt;0.7),       AND(AQ12&lt;&gt;"",AQ12&gt;0,AQ12&lt;0.7),       AND(AR12&lt;&gt;"",AR12&gt;0,AR12&lt;0.7),       AND(AS12&lt;&gt;"",AS12&gt;0,AS12&lt;0.7),       AND(AT12&lt;&gt;"",AT12&gt;0,AT12&lt;0.7),       AND(AU12&lt;&gt;"",AU12&gt;0,AU12&lt;0.7)),"障礙",IF( OR(AND(BD12&lt;&gt;"",BD12&gt;0,BD12&lt;0.7),       AND(BE12&lt;&gt;"",BE12&gt;0,BE12&lt;0.7),       AND(BF12&lt;&gt;"",BF12&gt;0,BF12&lt;0.7),       AND(BJ12&lt;&gt;"",BJ12&gt;0,BJ12&lt;0.7),       AND(BK12&lt;&gt;"",BK12&gt;0,BK12&lt;0.7),       AND(BL12&lt;&gt;"",BL12&gt;0,BL12&lt;0.7),       AND(BM12&lt;&gt;"",BM12&gt;0,BM12&lt;0.7),       AND(BN12&lt;&gt;"",BN12&gt;0,BN12&lt;0.7),       AND(BO12&lt;&gt;"",BO12&gt;0,BO12&lt;0.7)),"障礙",IF( OR(AND(BX12&lt;&gt;"",BX12&gt;0,BX12&lt;0.7),       AND(BY12&lt;&gt;"",BY12&gt;0,BY12&lt;0.7),       AND(BZ12&lt;&gt;"",BZ12&gt;0,BZ12&lt;0.7),       AND(CD12&lt;&gt;"",CD12&gt;0,CD12&lt;0.7),       AND(CE12&lt;&gt;"",CE12&gt;0,CE12&lt;0.7),       AND(CF12&lt;&gt;"",CF12&gt;0,CF12&lt;0.7),       AND(CG12&lt;&gt;"",CG12&gt;0,CG12&lt;0.7),       AND(CH12&lt;&gt;"",CH12&gt;0,CH12&lt;0.7),       AND(CI12&lt;&gt;"",CI12&gt;0,CI12&lt;0.7)),"障礙",IF(OR(CJ12="住抗",CJ12="暫時移除設備"),"抗爭",IF(CJ12&lt;&gt;"","障礙",IF(DM12&gt;2,"干擾",IF(Q12=6,"CC6",IF( OR(AND(DD12&lt;&gt;"",DD12&gt;0.8),AND(DE12&lt;&gt;"",DE12&gt;0.8),AND(DF12&lt;&gt;"",DF12&gt;0.8)),"PRB&gt;80",IF(AND(DC12&gt;-106,DC12&lt;-30),"RSRP優於-106",IF(DC12&lt;=-106,"RSRP劣於-106",""))))))))))))))))</f>
        <v/>
      </c>
      <c r="DQ12">
        <f>IF(ISERROR(SEARCH("&gt;&gt;檢查",AA12)),"",MID(AA12,SEARCH("PM分析:",AA12)+5,SEARCH("&gt;&gt;檢查",AA12)-SEARCH("PM分析:",AA12)-5))</f>
        <v/>
      </c>
      <c r="DR12">
        <f>IF(T12="因客訴地點人多，導致收訊擁擠","基站擁擠",IF(T12="因應特別活動調整相關參數導致","TTC",IF(OR(T12="基站障礙問題查測中",T12="基站問題待料中",T12="基站障礙問題已修復",T12="施工作業已恢復",T12="基站抗爭暫時關閉",T12="基站抗爭持續關閉中",T12="基站抗爭已復站",T12="基地台抗爭拆站",T12="基地台群體抗爭",T12="基站隱藏性障礙問題已修復"),"基站障礙",IF(OR(R12="作業",R12="障礙",R12="抗爭"),"基站障礙",IF(OR(T12="外在不明干擾影響，查測中",T12="干擾問題已排除",T12="外在不明干擾(大規模)影響",T12="干擾(大規模)問題已排除"),"干擾",IF(R12="干擾","干擾",""))))))</f>
        <v/>
      </c>
    </row>
    <row r="13" ht="14.25" customHeight="1">
      <c r="A13" s="15" t="inlineStr">
        <is>
          <t>2022-11-30-0895</t>
        </is>
      </c>
      <c r="B13" s="30" t="n">
        <v>17721780</v>
      </c>
      <c r="C13" s="31" t="n">
        <v>44895.97855324074</v>
      </c>
      <c r="D13" s="15" t="inlineStr">
        <is>
          <t>23</t>
        </is>
      </c>
      <c r="E13" s="15" t="inlineStr">
        <is>
          <t>202211</t>
        </is>
      </c>
      <c r="F13" s="15" t="inlineStr">
        <is>
          <t>2022/11/24~2022/11/30</t>
        </is>
      </c>
      <c r="G13" s="18" t="n">
        <v>44895</v>
      </c>
      <c r="H13" s="15" t="inlineStr">
        <is>
          <t>中區</t>
        </is>
      </c>
      <c r="I13" s="15" t="inlineStr">
        <is>
          <t>苗栗縣</t>
        </is>
      </c>
      <c r="J13" s="15" t="inlineStr">
        <is>
          <t>苗栗縣三義鄉</t>
        </is>
      </c>
      <c r="K13" s="15" t="inlineStr">
        <is>
          <t>客服</t>
        </is>
      </c>
      <c r="L13" s="15" t="inlineStr">
        <is>
          <t>上網相關問題</t>
        </is>
      </c>
      <c r="M13" s="15" t="inlineStr">
        <is>
          <t>4G</t>
        </is>
      </c>
      <c r="N13" s="15" t="inlineStr">
        <is>
          <t>4G</t>
        </is>
      </c>
      <c r="O13" s="15" t="inlineStr">
        <is>
          <t>4G</t>
        </is>
      </c>
      <c r="P13" s="15" t="inlineStr">
        <is>
          <t>4G上網收訊客訴</t>
        </is>
      </c>
      <c r="Q13" s="19" t="n">
        <v>5</v>
      </c>
      <c r="R13" s="15" t="n"/>
      <c r="S13" s="15" t="n"/>
      <c r="T13" s="15" t="n"/>
      <c r="U13" s="20" t="n"/>
      <c r="V13" s="15" t="n"/>
      <c r="W13" s="15" t="inlineStr">
        <is>
          <t>36738000</t>
        </is>
      </c>
      <c r="X13" s="15" t="inlineStr">
        <is>
          <t>36707000</t>
        </is>
      </c>
      <c r="Y13" s="15" t="inlineStr">
        <is>
          <t>36736000</t>
        </is>
      </c>
      <c r="Z13" s="15" t="inlineStr">
        <is>
          <t>網路正常</t>
        </is>
      </c>
      <c r="AA13" s="15" t="inlineStr">
        <is>
          <t>PM分析:</t>
        </is>
      </c>
      <c r="AB13" s="12" t="inlineStr">
        <is>
          <t>36738000</t>
        </is>
      </c>
      <c r="AC13" s="19" t="n"/>
      <c r="AD13" s="19" t="n">
        <v>-118.22</v>
      </c>
      <c r="AE13" s="19" t="n">
        <v>-117.49</v>
      </c>
      <c r="AF13" s="19" t="n">
        <v>-117.66</v>
      </c>
      <c r="AG13" s="19" t="n">
        <v>5.68</v>
      </c>
      <c r="AH13" s="19" t="n">
        <v>6.46</v>
      </c>
      <c r="AI13" s="19" t="n">
        <v>9.02</v>
      </c>
      <c r="AJ13" s="19" t="n">
        <v>1</v>
      </c>
      <c r="AK13" s="19" t="n">
        <v>1</v>
      </c>
      <c r="AL13" s="19" t="n">
        <v>1</v>
      </c>
      <c r="AM13" s="19" t="n">
        <v>3.44</v>
      </c>
      <c r="AN13" s="19" t="n">
        <v>4.96</v>
      </c>
      <c r="AO13" s="19" t="n">
        <v>5.56</v>
      </c>
      <c r="AP13" s="19" t="n">
        <v>1</v>
      </c>
      <c r="AQ13" s="19" t="n">
        <v>1</v>
      </c>
      <c r="AR13" s="19" t="n">
        <v>0.99</v>
      </c>
      <c r="AS13" s="19" t="n">
        <v>0.98</v>
      </c>
      <c r="AT13" s="19" t="n">
        <v>0.98</v>
      </c>
      <c r="AU13" s="19" t="n">
        <v>0.97</v>
      </c>
      <c r="AV13" s="12" t="inlineStr">
        <is>
          <t>36707000</t>
        </is>
      </c>
      <c r="AW13" s="19" t="n"/>
      <c r="AX13" s="19" t="n"/>
      <c r="AY13" s="19" t="n"/>
      <c r="AZ13" s="19" t="n"/>
      <c r="BA13" s="19" t="n"/>
      <c r="BB13" s="19" t="n"/>
      <c r="BC13" s="19" t="n"/>
      <c r="BD13" s="19" t="n"/>
      <c r="BE13" s="19" t="n"/>
      <c r="BF13" s="19" t="n"/>
      <c r="BG13" s="19" t="n"/>
      <c r="BH13" s="19" t="n"/>
      <c r="BI13" s="19" t="n"/>
      <c r="BJ13" s="19" t="n"/>
      <c r="BK13" s="19" t="n"/>
      <c r="BL13" s="19" t="n"/>
      <c r="BM13" s="19" t="n"/>
      <c r="BN13" s="19" t="n"/>
      <c r="BO13" s="19" t="n"/>
      <c r="BP13" s="12" t="inlineStr">
        <is>
          <t>36736000</t>
        </is>
      </c>
      <c r="BQ13" s="19" t="n"/>
      <c r="BR13" s="19" t="n"/>
      <c r="BS13" s="19" t="n"/>
      <c r="BT13" s="19" t="n"/>
      <c r="BU13" s="19" t="n"/>
      <c r="BV13" s="19" t="n"/>
      <c r="BW13" s="19" t="n"/>
      <c r="BX13" s="19" t="n"/>
      <c r="BY13" s="19" t="n"/>
      <c r="BZ13" s="19" t="n"/>
      <c r="CA13" s="19" t="n"/>
      <c r="CB13" s="19" t="n"/>
      <c r="CC13" s="19" t="n"/>
      <c r="CD13" s="19" t="n"/>
      <c r="CE13" s="19" t="n"/>
      <c r="CF13" s="19" t="n"/>
      <c r="CG13" s="19" t="n"/>
      <c r="CH13" s="19" t="n"/>
      <c r="CI13" s="19" t="n"/>
      <c r="CJ13" s="15" t="n"/>
      <c r="CK13" s="15" t="inlineStr">
        <is>
          <t>Apple OS</t>
        </is>
      </c>
      <c r="CL13" s="15" t="inlineStr">
        <is>
          <t>台灣寬頻</t>
        </is>
      </c>
      <c r="CM13" s="21" t="inlineStr">
        <is>
          <t>188客戶來電</t>
        </is>
      </c>
      <c r="CN13" s="22" t="n"/>
      <c r="CO13" s="22" t="n"/>
      <c r="CP13" s="22" t="n">
        <v>0</v>
      </c>
      <c r="CQ13" s="22" t="n"/>
      <c r="CR13" s="22" t="n"/>
      <c r="CS13" s="22" t="n"/>
      <c r="CT13" s="22" t="n"/>
      <c r="CU13" s="22" t="n">
        <v>0</v>
      </c>
      <c r="CV13" s="22" t="n"/>
      <c r="CW13" s="22" t="n"/>
      <c r="CX13" s="19" t="n">
        <v>120.7522367</v>
      </c>
      <c r="CY13" s="19" t="n">
        <v>24.3450457</v>
      </c>
      <c r="CZ13" s="21" t="inlineStr">
        <is>
          <t>其他答案</t>
        </is>
      </c>
      <c r="DA13" s="21" t="inlineStr">
        <is>
          <t>用戶端問題</t>
        </is>
      </c>
      <c r="DC13">
        <f>IF(CP13&lt;-10,CP13,IF(ISERROR(AVERAGE(CN13:CR13)),"",AVERAGE(CN13:CR13)))</f>
        <v/>
      </c>
      <c r="DD13" s="29">
        <f>IF(AC13&lt;&gt;"",AC13/100,"")</f>
        <v/>
      </c>
      <c r="DE13">
        <f>IF(AW13&lt;&gt;"",AW13/100,"")</f>
        <v/>
      </c>
      <c r="DF13">
        <f>IF(BQ13&lt;&gt;"",BQ13/100,"")</f>
        <v/>
      </c>
      <c r="DG13">
        <f>MAX(DD13,DE13,DF13)</f>
        <v/>
      </c>
      <c r="DH13">
        <f>IF(DG13=DD13,W13,IF(DG13=DE13,X13,IF(DG13=DF13,Y13,"")))</f>
        <v/>
      </c>
      <c r="DI13">
        <f>VLOOKUP(G13,#REF!,2,0)</f>
        <v/>
      </c>
      <c r="DJ13">
        <f>IF(DC13&gt;-10,"",IF(ISERROR(DC13),"",CONCATENATE(INT(DC13/5)*5+5,"~",INT(DC13/5)*5)))</f>
        <v/>
      </c>
      <c r="DL13">
        <f>IF(AND(OR(N13="5G",N13="I5G"),O13="5GNSA"),"5G True User",IF(OR(N13="2G",N13="3G",N13="4G",N13="I4G"),"4G",IF(AND(OR(N13="5G",N13="I5G"),O13&lt;&gt;"5GNSA"),"5G非TU","")))</f>
        <v/>
      </c>
      <c r="DM13">
        <f>COUNTIFS(AD13:AF13,"&gt;-105",AD13:AF13,"&lt;0")+COUNTIFS(AX13:AZ13,"&gt;-105",AX13:AZ13,"&lt;0")+COUNTIFS(BR13:BT13,"&gt;-105",BR13:BT13,"&lt;0")</f>
        <v/>
      </c>
      <c r="DN13">
        <f>ROUND(MAX(DD13,DE13,DF13)*100/5,0)*0.05</f>
        <v/>
      </c>
      <c r="DO13">
        <f>IF(DC13&gt;-10,"",ROUND(DC13/5,0)*5)</f>
        <v/>
      </c>
      <c r="DP13">
        <f>IF(R2="作業","障礙",IF(R13="障礙","障礙",IF(R13="抗爭","抗爭",IF(R13="40055重大障礙","40055重大障礙",IF(R13="非TWM問題的障礙","非TWM問題的障礙",IF(U13=35806,"非TWM問題的障礙",IF( OR(AND(AJ13&lt;&gt;"",AJ13&gt;0,AJ13&lt;0.7),       AND(AK13&lt;&gt;"",AK13&gt;0,AK13&lt;0.7),       AND(AL13&lt;&gt;"",AL13&gt;0,AL13&lt;0.7),       AND(AP13&lt;&gt;"",AP13&gt;0,AP13&lt;0.7),       AND(AQ13&lt;&gt;"",AQ13&gt;0,AQ13&lt;0.7),       AND(AR13&lt;&gt;"",AR13&gt;0,AR13&lt;0.7),       AND(AS13&lt;&gt;"",AS13&gt;0,AS13&lt;0.7),       AND(AT13&lt;&gt;"",AT13&gt;0,AT13&lt;0.7),       AND(AU13&lt;&gt;"",AU13&gt;0,AU13&lt;0.7)),"障礙",IF( OR(AND(BD13&lt;&gt;"",BD13&gt;0,BD13&lt;0.7),       AND(BE13&lt;&gt;"",BE13&gt;0,BE13&lt;0.7),       AND(BF13&lt;&gt;"",BF13&gt;0,BF13&lt;0.7),       AND(BJ13&lt;&gt;"",BJ13&gt;0,BJ13&lt;0.7),       AND(BK13&lt;&gt;"",BK13&gt;0,BK13&lt;0.7),       AND(BL13&lt;&gt;"",BL13&gt;0,BL13&lt;0.7),       AND(BM13&lt;&gt;"",BM13&gt;0,BM13&lt;0.7),       AND(BN13&lt;&gt;"",BN13&gt;0,BN13&lt;0.7),       AND(BO13&lt;&gt;"",BO13&gt;0,BO13&lt;0.7)),"障礙",IF( OR(AND(BX13&lt;&gt;"",BX13&gt;0,BX13&lt;0.7),       AND(BY13&lt;&gt;"",BY13&gt;0,BY13&lt;0.7),       AND(BZ13&lt;&gt;"",BZ13&gt;0,BZ13&lt;0.7),       AND(CD13&lt;&gt;"",CD13&gt;0,CD13&lt;0.7),       AND(CE13&lt;&gt;"",CE13&gt;0,CE13&lt;0.7),       AND(CF13&lt;&gt;"",CF13&gt;0,CF13&lt;0.7),       AND(CG13&lt;&gt;"",CG13&gt;0,CG13&lt;0.7),       AND(CH13&lt;&gt;"",CH13&gt;0,CH13&lt;0.7),       AND(CI13&lt;&gt;"",CI13&gt;0,CI13&lt;0.7)),"障礙",IF(OR(CJ13="住抗",CJ13="暫時移除設備"),"抗爭",IF(CJ13&lt;&gt;"","障礙",IF(DM13&gt;2,"干擾",IF(Q13=6,"CC6",IF( OR(AND(DD13&lt;&gt;"",DD13&gt;0.8),AND(DE13&lt;&gt;"",DE13&gt;0.8),AND(DF13&lt;&gt;"",DF13&gt;0.8)),"PRB&gt;80",IF(AND(DC13&gt;-106,DC13&lt;-30),"RSRP優於-106",IF(DC13&lt;=-106,"RSRP劣於-106",""))))))))))))))))</f>
        <v/>
      </c>
      <c r="DQ13">
        <f>IF(ISERROR(SEARCH("&gt;&gt;檢查",AA13)),"",MID(AA13,SEARCH("PM分析:",AA13)+5,SEARCH("&gt;&gt;檢查",AA13)-SEARCH("PM分析:",AA13)-5))</f>
        <v/>
      </c>
      <c r="DR13">
        <f>IF(T13="因客訴地點人多，導致收訊擁擠","基站擁擠",IF(T13="因應特別活動調整相關參數導致","TTC",IF(OR(T13="基站障礙問題查測中",T13="基站問題待料中",T13="基站障礙問題已修復",T13="施工作業已恢復",T13="基站抗爭暫時關閉",T13="基站抗爭持續關閉中",T13="基站抗爭已復站",T13="基地台抗爭拆站",T13="基地台群體抗爭",T13="基站隱藏性障礙問題已修復"),"基站障礙",IF(OR(R13="作業",R13="障礙",R13="抗爭"),"基站障礙",IF(OR(T13="外在不明干擾影響，查測中",T13="干擾問題已排除",T13="外在不明干擾(大規模)影響",T13="干擾(大規模)問題已排除"),"干擾",IF(R13="干擾","干擾",""))))))</f>
        <v/>
      </c>
    </row>
    <row r="14" ht="14.25" customHeight="1">
      <c r="A14" s="6" t="inlineStr">
        <is>
          <t>2022-11-30-0896</t>
        </is>
      </c>
      <c r="B14" s="27" t="n">
        <v>65525075</v>
      </c>
      <c r="C14" s="28" t="n">
        <v>44895.99927083333</v>
      </c>
      <c r="D14" s="6" t="inlineStr">
        <is>
          <t>23</t>
        </is>
      </c>
      <c r="E14" s="6" t="inlineStr">
        <is>
          <t>202211</t>
        </is>
      </c>
      <c r="F14" s="6" t="inlineStr">
        <is>
          <t>2022/11/24~2022/11/30</t>
        </is>
      </c>
      <c r="G14" s="9" t="n">
        <v>44895</v>
      </c>
      <c r="H14" s="6" t="inlineStr">
        <is>
          <t>北二</t>
        </is>
      </c>
      <c r="I14" s="6" t="inlineStr">
        <is>
          <t>新北市</t>
        </is>
      </c>
      <c r="J14" s="6" t="inlineStr">
        <is>
          <t>新北市新莊區</t>
        </is>
      </c>
      <c r="K14" s="6" t="inlineStr">
        <is>
          <t>OM/TAC</t>
        </is>
      </c>
      <c r="L14" s="6" t="inlineStr">
        <is>
          <t>上網相關問題</t>
        </is>
      </c>
      <c r="M14" s="6" t="inlineStr">
        <is>
          <t>4G</t>
        </is>
      </c>
      <c r="N14" s="6" t="inlineStr">
        <is>
          <t>4G</t>
        </is>
      </c>
      <c r="O14" s="6" t="inlineStr">
        <is>
          <t>N/A</t>
        </is>
      </c>
      <c r="P14" s="6" t="inlineStr">
        <is>
          <t>4G上網收訊客訴</t>
        </is>
      </c>
      <c r="Q14" s="10" t="n">
        <v>5</v>
      </c>
      <c r="R14" s="6" t="n"/>
      <c r="S14" s="6" t="inlineStr">
        <is>
          <t>(U)環境因素</t>
        </is>
      </c>
      <c r="T14" s="6" t="inlineStr">
        <is>
          <t>戶外收訊正常，因週遭環境或建物影響，形成室內deepindoor收訊死角</t>
        </is>
      </c>
      <c r="U14" s="11" t="n"/>
      <c r="V14" s="6" t="n"/>
      <c r="W14" s="6" t="inlineStr">
        <is>
          <t>242WA000</t>
        </is>
      </c>
      <c r="X14" s="6" t="inlineStr">
        <is>
          <t>2429J000</t>
        </is>
      </c>
      <c r="Y14" s="6" t="inlineStr">
        <is>
          <t>2429K000</t>
        </is>
      </c>
      <c r="Z14" s="6" t="inlineStr">
        <is>
          <t>暫無改善</t>
        </is>
      </c>
      <c r="AA14" s="11" t="inlineStr">
        <is>
          <t>sTIP預判處理:門號狀態:,客戶類別:一般用戶,降速:無,干擾值大於-110dbm:,前一小時UE數: 242WA000(),2429J000(25.25),2429K000(36.50),前一天最差PRB%:242WA000(%),2429J000(44%),2429K000(55.88%),前一小時100M內CA小於90%:,前一小時100M內RRC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(MIN:-20，平均:-14.35，MAX:-7.5)</t>
        </is>
      </c>
      <c r="AB14" s="12" t="inlineStr">
        <is>
          <t>242WA000</t>
        </is>
      </c>
      <c r="AC14" s="10" t="n"/>
      <c r="AD14" s="10" t="n"/>
      <c r="AE14" s="10" t="n"/>
      <c r="AF14" s="10" t="n"/>
      <c r="AG14" s="10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2" t="inlineStr">
        <is>
          <t>2429J000</t>
        </is>
      </c>
      <c r="AW14" s="10" t="n">
        <v>44</v>
      </c>
      <c r="AX14" s="10" t="n">
        <v>-114.41</v>
      </c>
      <c r="AY14" s="10" t="n">
        <v>-114.74</v>
      </c>
      <c r="AZ14" s="10" t="n">
        <v>-114.58</v>
      </c>
      <c r="BA14" s="10" t="n">
        <v>28.12</v>
      </c>
      <c r="BB14" s="10" t="n">
        <v>38.9</v>
      </c>
      <c r="BC14" s="10" t="n">
        <v>44</v>
      </c>
      <c r="BD14" s="10" t="n">
        <v>1</v>
      </c>
      <c r="BE14" s="10" t="n">
        <v>1</v>
      </c>
      <c r="BF14" s="10" t="n">
        <v>1</v>
      </c>
      <c r="BG14" s="10" t="n">
        <v>25.25</v>
      </c>
      <c r="BH14" s="10" t="n">
        <v>25.5</v>
      </c>
      <c r="BI14" s="10" t="n">
        <v>26.25</v>
      </c>
      <c r="BJ14" s="10" t="n">
        <v>1</v>
      </c>
      <c r="BK14" s="10" t="n">
        <v>1</v>
      </c>
      <c r="BL14" s="10" t="n">
        <v>1</v>
      </c>
      <c r="BM14" s="10" t="n">
        <v>1</v>
      </c>
      <c r="BN14" s="10" t="n">
        <v>1</v>
      </c>
      <c r="BO14" s="10" t="n">
        <v>1</v>
      </c>
      <c r="BP14" s="12" t="inlineStr">
        <is>
          <t>2429K000</t>
        </is>
      </c>
      <c r="BQ14" s="10" t="n">
        <v>55.88</v>
      </c>
      <c r="BR14" s="10" t="n">
        <v>-105.08</v>
      </c>
      <c r="BS14" s="10" t="n">
        <v>-105.21</v>
      </c>
      <c r="BT14" s="10" t="n">
        <v>-105.19</v>
      </c>
      <c r="BU14" s="10" t="n">
        <v>55.88</v>
      </c>
      <c r="BV14" s="10" t="n">
        <v>51.68</v>
      </c>
      <c r="BW14" s="10" t="n">
        <v>50.68</v>
      </c>
      <c r="BX14" s="10" t="n">
        <v>1</v>
      </c>
      <c r="BY14" s="10" t="n">
        <v>1</v>
      </c>
      <c r="BZ14" s="10" t="n">
        <v>1</v>
      </c>
      <c r="CA14" s="10" t="n">
        <v>36.5</v>
      </c>
      <c r="CB14" s="10" t="n">
        <v>41.5</v>
      </c>
      <c r="CC14" s="10" t="n">
        <v>37.5</v>
      </c>
      <c r="CD14" s="10" t="n">
        <v>1</v>
      </c>
      <c r="CE14" s="10" t="n">
        <v>1</v>
      </c>
      <c r="CF14" s="10" t="n">
        <v>1</v>
      </c>
      <c r="CG14" s="10" t="n">
        <v>1</v>
      </c>
      <c r="CH14" s="10" t="n">
        <v>1</v>
      </c>
      <c r="CI14" s="10" t="n">
        <v>1</v>
      </c>
      <c r="CJ14" s="6" t="n"/>
      <c r="CK14" s="6" t="inlineStr">
        <is>
          <t>Android</t>
        </is>
      </c>
      <c r="CL14" s="6" t="inlineStr">
        <is>
          <t>台固媒體</t>
        </is>
      </c>
      <c r="CM14" s="13" t="inlineStr">
        <is>
          <t>188客戶來電</t>
        </is>
      </c>
      <c r="CN14" s="14" t="n">
        <v>-135</v>
      </c>
      <c r="CO14" s="14" t="n">
        <v>-126.67</v>
      </c>
      <c r="CP14" s="14" t="n">
        <v>-120.19</v>
      </c>
      <c r="CQ14" s="14" t="n">
        <v>-118</v>
      </c>
      <c r="CR14" s="14" t="n">
        <v>-80</v>
      </c>
      <c r="CS14" s="14" t="n">
        <v>-20</v>
      </c>
      <c r="CT14" s="14" t="n">
        <v>-15.83</v>
      </c>
      <c r="CU14" s="14" t="n">
        <v>-14.35</v>
      </c>
      <c r="CV14" s="14" t="n">
        <v>-12.5</v>
      </c>
      <c r="CW14" s="14" t="n">
        <v>-7.5</v>
      </c>
      <c r="CX14" s="10" t="n">
        <v>121.4499326</v>
      </c>
      <c r="CY14" s="10" t="n">
        <v>25.0471936</v>
      </c>
      <c r="CZ14" s="13" t="inlineStr">
        <is>
          <t>其他答案</t>
        </is>
      </c>
      <c r="DA14" s="13" t="inlineStr">
        <is>
          <t>室內訊號不好</t>
        </is>
      </c>
      <c r="DC14">
        <f>IF(CP14&lt;-10,CP14,IF(ISERROR(AVERAGE(CN14:CR14)),"",AVERAGE(CN14:CR14)))</f>
        <v/>
      </c>
      <c r="DD14" s="29">
        <f>IF(AC14&lt;&gt;"",AC14/100,"")</f>
        <v/>
      </c>
      <c r="DE14">
        <f>IF(AW14&lt;&gt;"",AW14/100,"")</f>
        <v/>
      </c>
      <c r="DF14">
        <f>IF(BQ14&lt;&gt;"",BQ14/100,"")</f>
        <v/>
      </c>
      <c r="DG14">
        <f>MAX(DD14,DE14,DF14)</f>
        <v/>
      </c>
      <c r="DH14">
        <f>IF(DG14=DD14,W14,IF(DG14=DE14,X14,IF(DG14=DF14,Y14,"")))</f>
        <v/>
      </c>
      <c r="DI14">
        <f>VLOOKUP(G14,#REF!,2,0)</f>
        <v/>
      </c>
      <c r="DJ14">
        <f>IF(DC14&gt;-10,"",IF(ISERROR(DC14),"",CONCATENATE(INT(DC14/5)*5+5,"~",INT(DC14/5)*5)))</f>
        <v/>
      </c>
      <c r="DL14">
        <f>IF(AND(OR(N14="5G",N14="I5G"),O14="5GNSA"),"5G True User",IF(OR(N14="2G",N14="3G",N14="4G",N14="I4G"),"4G",IF(AND(OR(N14="5G",N14="I5G"),O14&lt;&gt;"5GNSA"),"5G非TU","")))</f>
        <v/>
      </c>
      <c r="DM14">
        <f>COUNTIFS(AD14:AF14,"&gt;-105",AD14:AF14,"&lt;0")+COUNTIFS(AX14:AZ14,"&gt;-105",AX14:AZ14,"&lt;0")+COUNTIFS(BR14:BT14,"&gt;-105",BR14:BT14,"&lt;0")</f>
        <v/>
      </c>
      <c r="DN14">
        <f>ROUND(MAX(DD14,DE14,DF14)*100/5,0)*0.05</f>
        <v/>
      </c>
      <c r="DO14">
        <f>IF(DC14&gt;-10,"",ROUND(DC14/5,0)*5)</f>
        <v/>
      </c>
      <c r="DP14">
        <f>IF(R2="作業","障礙",IF(R14="障礙","障礙",IF(R14="抗爭","抗爭",IF(R14="40055重大障礙","40055重大障礙",IF(R14="非TWM問題的障礙","非TWM問題的障礙",IF(U14=35806,"非TWM問題的障礙",IF( OR(AND(AJ14&lt;&gt;"",AJ14&gt;0,AJ14&lt;0.7),       AND(AK14&lt;&gt;"",AK14&gt;0,AK14&lt;0.7),       AND(AL14&lt;&gt;"",AL14&gt;0,AL14&lt;0.7),       AND(AP14&lt;&gt;"",AP14&gt;0,AP14&lt;0.7),       AND(AQ14&lt;&gt;"",AQ14&gt;0,AQ14&lt;0.7),       AND(AR14&lt;&gt;"",AR14&gt;0,AR14&lt;0.7),       AND(AS14&lt;&gt;"",AS14&gt;0,AS14&lt;0.7),       AND(AT14&lt;&gt;"",AT14&gt;0,AT14&lt;0.7),       AND(AU14&lt;&gt;"",AU14&gt;0,AU14&lt;0.7)),"障礙",IF( OR(AND(BD14&lt;&gt;"",BD14&gt;0,BD14&lt;0.7),       AND(BE14&lt;&gt;"",BE14&gt;0,BE14&lt;0.7),       AND(BF14&lt;&gt;"",BF14&gt;0,BF14&lt;0.7),       AND(BJ14&lt;&gt;"",BJ14&gt;0,BJ14&lt;0.7),       AND(BK14&lt;&gt;"",BK14&gt;0,BK14&lt;0.7),       AND(BL14&lt;&gt;"",BL14&gt;0,BL14&lt;0.7),       AND(BM14&lt;&gt;"",BM14&gt;0,BM14&lt;0.7),       AND(BN14&lt;&gt;"",BN14&gt;0,BN14&lt;0.7),       AND(BO14&lt;&gt;"",BO14&gt;0,BO14&lt;0.7)),"障礙",IF( OR(AND(BX14&lt;&gt;"",BX14&gt;0,BX14&lt;0.7),       AND(BY14&lt;&gt;"",BY14&gt;0,BY14&lt;0.7),       AND(BZ14&lt;&gt;"",BZ14&gt;0,BZ14&lt;0.7),       AND(CD14&lt;&gt;"",CD14&gt;0,CD14&lt;0.7),       AND(CE14&lt;&gt;"",CE14&gt;0,CE14&lt;0.7),       AND(CF14&lt;&gt;"",CF14&gt;0,CF14&lt;0.7),       AND(CG14&lt;&gt;"",CG14&gt;0,CG14&lt;0.7),       AND(CH14&lt;&gt;"",CH14&gt;0,CH14&lt;0.7),       AND(CI14&lt;&gt;"",CI14&gt;0,CI14&lt;0.7)),"障礙",IF(OR(CJ14="住抗",CJ14="暫時移除設備"),"抗爭",IF(CJ14&lt;&gt;"","障礙",IF(DM14&gt;2,"干擾",IF(Q14=6,"CC6",IF( OR(AND(DD14&lt;&gt;"",DD14&gt;0.8),AND(DE14&lt;&gt;"",DE14&gt;0.8),AND(DF14&lt;&gt;"",DF14&gt;0.8)),"PRB&gt;80",IF(AND(DC14&gt;-106,DC14&lt;-30),"RSRP優於-106",IF(DC14&lt;=-106,"RSRP劣於-106",""))))))))))))))))</f>
        <v/>
      </c>
      <c r="DQ14">
        <f>IF(ISERROR(SEARCH("&gt;&gt;檢查",AA14)),"",MID(AA14,SEARCH("PM分析:",AA14)+5,SEARCH("&gt;&gt;檢查",AA14)-SEARCH("PM分析:",AA14)-5))</f>
        <v/>
      </c>
      <c r="DR14">
        <f>IF(T14="因客訴地點人多，導致收訊擁擠","基站擁擠",IF(T14="因應特別活動調整相關參數導致","TTC",IF(OR(T14="基站障礙問題查測中",T14="基站問題待料中",T14="基站障礙問題已修復",T14="施工作業已恢復",T14="基站抗爭暫時關閉",T14="基站抗爭持續關閉中",T14="基站抗爭已復站",T14="基地台抗爭拆站",T14="基地台群體抗爭",T14="基站隱藏性障礙問題已修復"),"基站障礙",IF(OR(R14="作業",R14="障礙",R14="抗爭"),"基站障礙",IF(OR(T14="外在不明干擾影響，查測中",T14="干擾問題已排除",T14="外在不明干擾(大規模)影響",T14="干擾(大規模)問題已排除"),"干擾",IF(R14="干擾","干擾",""))))))</f>
        <v/>
      </c>
    </row>
    <row r="15" ht="14.25" customHeight="1">
      <c r="A15" s="15" t="inlineStr">
        <is>
          <t>2022-11-30-0897</t>
        </is>
      </c>
      <c r="B15" s="30" t="n">
        <v>63169231</v>
      </c>
      <c r="C15" s="31" t="n">
        <v>44895.99983796296</v>
      </c>
      <c r="D15" s="15" t="inlineStr">
        <is>
          <t>23</t>
        </is>
      </c>
      <c r="E15" s="15" t="inlineStr">
        <is>
          <t>202211</t>
        </is>
      </c>
      <c r="F15" s="15" t="inlineStr">
        <is>
          <t>2022/11/24~2022/11/30</t>
        </is>
      </c>
      <c r="G15" s="18" t="n">
        <v>44895</v>
      </c>
      <c r="H15" s="15" t="inlineStr">
        <is>
          <t>中區</t>
        </is>
      </c>
      <c r="I15" s="15" t="inlineStr">
        <is>
          <t>彰化縣</t>
        </is>
      </c>
      <c r="J15" s="15" t="inlineStr">
        <is>
          <t>彰化縣彰化市</t>
        </is>
      </c>
      <c r="K15" s="15" t="inlineStr">
        <is>
          <t>CSS</t>
        </is>
      </c>
      <c r="L15" s="15" t="inlineStr">
        <is>
          <t>上網相關問題</t>
        </is>
      </c>
      <c r="M15" s="15" t="inlineStr">
        <is>
          <t>4G</t>
        </is>
      </c>
      <c r="N15" s="15" t="inlineStr">
        <is>
          <t>4G</t>
        </is>
      </c>
      <c r="O15" s="15" t="inlineStr">
        <is>
          <t>NA</t>
        </is>
      </c>
      <c r="P15" s="15" t="inlineStr">
        <is>
          <t>4G上網收訊客訴</t>
        </is>
      </c>
      <c r="Q15" s="19" t="n">
        <v>5</v>
      </c>
      <c r="R15" s="15" t="n"/>
      <c r="S15" s="15" t="inlineStr">
        <is>
          <t>(H)非收訊問題</t>
        </is>
      </c>
      <c r="T15" s="15" t="inlineStr">
        <is>
          <t>去電用戶，請用戶重新開關機再觀察</t>
        </is>
      </c>
      <c r="U15" s="20" t="n"/>
      <c r="V15" s="15" t="n"/>
      <c r="W15" s="15" t="inlineStr">
        <is>
          <t>500L5000</t>
        </is>
      </c>
      <c r="X15" s="15" t="inlineStr">
        <is>
          <t>50073000</t>
        </is>
      </c>
      <c r="Y15" s="15" t="inlineStr">
        <is>
          <t>50003000</t>
        </is>
      </c>
      <c r="Z15" s="15" t="inlineStr">
        <is>
          <t>網路正常</t>
        </is>
      </c>
      <c r="AA15" s="20" t="inlineStr">
        <is>
          <t>sTIP預判處理:門號狀態:,客戶類別:一般用戶,降速:無,干擾值大於-110dbm:,前一小時UE數: 500L5000(10.25),50073000(12.29),50003000(14.10),前一天最差PRB%:500L5000(25.75%),50073000(44.97%),50003000(42.14%),前一小時100M內CA小於90%:,前一小時100M內RRC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(MIN:-14，平均:-9.29，MAX:-7.5)&gt;&gt;檢查MDT L700 RSRP是否有&lt;-105dBm 情況：否</t>
        </is>
      </c>
      <c r="AB15" s="12" t="inlineStr">
        <is>
          <t>500L5000</t>
        </is>
      </c>
      <c r="AC15" s="19" t="n">
        <v>25.75</v>
      </c>
      <c r="AD15" s="19" t="n">
        <v>-113.07</v>
      </c>
      <c r="AE15" s="19" t="n">
        <v>-112.72</v>
      </c>
      <c r="AF15" s="19" t="n">
        <v>-112.56</v>
      </c>
      <c r="AG15" s="19" t="n">
        <v>16.04</v>
      </c>
      <c r="AH15" s="19" t="n">
        <v>25.75</v>
      </c>
      <c r="AI15" s="19" t="n">
        <v>23.2</v>
      </c>
      <c r="AJ15" s="19" t="n">
        <v>1</v>
      </c>
      <c r="AK15" s="19" t="n">
        <v>1</v>
      </c>
      <c r="AL15" s="19" t="n">
        <v>1</v>
      </c>
      <c r="AM15" s="19" t="n">
        <v>10.25</v>
      </c>
      <c r="AN15" s="19" t="n">
        <v>12.96</v>
      </c>
      <c r="AO15" s="19" t="n">
        <v>13</v>
      </c>
      <c r="AP15" s="19" t="n">
        <v>1</v>
      </c>
      <c r="AQ15" s="19" t="n">
        <v>1</v>
      </c>
      <c r="AR15" s="19" t="n">
        <v>1</v>
      </c>
      <c r="AS15" s="19" t="n">
        <v>1</v>
      </c>
      <c r="AT15" s="19" t="n">
        <v>1</v>
      </c>
      <c r="AU15" s="19" t="n">
        <v>1</v>
      </c>
      <c r="AV15" s="12" t="inlineStr">
        <is>
          <t>50073000</t>
        </is>
      </c>
      <c r="AW15" s="19" t="n">
        <v>44.97</v>
      </c>
      <c r="AX15" s="19" t="n">
        <v>-108.77</v>
      </c>
      <c r="AY15" s="19" t="n">
        <v>-107.66</v>
      </c>
      <c r="AZ15" s="19" t="n">
        <v>-107.84</v>
      </c>
      <c r="BA15" s="19" t="n">
        <v>25.15</v>
      </c>
      <c r="BB15" s="19" t="n">
        <v>44.32</v>
      </c>
      <c r="BC15" s="19" t="n">
        <v>41.42</v>
      </c>
      <c r="BD15" s="19" t="n">
        <v>1</v>
      </c>
      <c r="BE15" s="19" t="n">
        <v>1</v>
      </c>
      <c r="BF15" s="19" t="n">
        <v>1</v>
      </c>
      <c r="BG15" s="19" t="n">
        <v>12.29</v>
      </c>
      <c r="BH15" s="19" t="n">
        <v>15.08</v>
      </c>
      <c r="BI15" s="19" t="n">
        <v>14.92</v>
      </c>
      <c r="BJ15" s="19" t="n">
        <v>1</v>
      </c>
      <c r="BK15" s="19" t="n">
        <v>0.99</v>
      </c>
      <c r="BL15" s="19" t="n">
        <v>1</v>
      </c>
      <c r="BM15" s="19" t="n">
        <v>0.96</v>
      </c>
      <c r="BN15" s="19" t="n">
        <v>0.99</v>
      </c>
      <c r="BO15" s="19" t="n">
        <v>0.99</v>
      </c>
      <c r="BP15" s="12" t="inlineStr">
        <is>
          <t>50003000</t>
        </is>
      </c>
      <c r="BQ15" s="19" t="n">
        <v>42.14</v>
      </c>
      <c r="BR15" s="19" t="n">
        <v>-110.49</v>
      </c>
      <c r="BS15" s="19" t="n">
        <v>-110.16</v>
      </c>
      <c r="BT15" s="19" t="n">
        <v>-109.83</v>
      </c>
      <c r="BU15" s="19" t="n">
        <v>26.02</v>
      </c>
      <c r="BV15" s="19" t="n">
        <v>38.37</v>
      </c>
      <c r="BW15" s="19" t="n">
        <v>42.14</v>
      </c>
      <c r="BX15" s="19" t="n">
        <v>1</v>
      </c>
      <c r="BY15" s="19" t="n">
        <v>1</v>
      </c>
      <c r="BZ15" s="19" t="n">
        <v>1</v>
      </c>
      <c r="CA15" s="19" t="n">
        <v>14.1</v>
      </c>
      <c r="CB15" s="19" t="n">
        <v>16.62</v>
      </c>
      <c r="CC15" s="19" t="n">
        <v>17.35</v>
      </c>
      <c r="CD15" s="19" t="n">
        <v>1</v>
      </c>
      <c r="CE15" s="19" t="n">
        <v>1</v>
      </c>
      <c r="CF15" s="19" t="n">
        <v>1</v>
      </c>
      <c r="CG15" s="19" t="n">
        <v>1</v>
      </c>
      <c r="CH15" s="19" t="n">
        <v>1</v>
      </c>
      <c r="CI15" s="19" t="n">
        <v>1</v>
      </c>
      <c r="CJ15" s="15" t="n"/>
      <c r="CK15" s="15" t="inlineStr">
        <is>
          <t>NA</t>
        </is>
      </c>
      <c r="CL15" s="15" t="inlineStr">
        <is>
          <t>凱擘</t>
        </is>
      </c>
      <c r="CM15" s="21" t="inlineStr">
        <is>
          <t>188客戶來電</t>
        </is>
      </c>
      <c r="CN15" s="22" t="n">
        <v>-98</v>
      </c>
      <c r="CO15" s="22" t="n">
        <v>-78</v>
      </c>
      <c r="CP15" s="22" t="n">
        <v>-74.95999999999999</v>
      </c>
      <c r="CQ15" s="22" t="n">
        <v>-68.5</v>
      </c>
      <c r="CR15" s="22" t="n">
        <v>-67</v>
      </c>
      <c r="CS15" s="22" t="n">
        <v>-14</v>
      </c>
      <c r="CT15" s="22" t="n">
        <v>-10.25</v>
      </c>
      <c r="CU15" s="22" t="n">
        <v>-9.289999999999999</v>
      </c>
      <c r="CV15" s="22" t="n">
        <v>-8.33</v>
      </c>
      <c r="CW15" s="22" t="n">
        <v>-7.5</v>
      </c>
      <c r="CX15" s="19" t="n">
        <v>120.6132521</v>
      </c>
      <c r="CY15" s="19" t="n">
        <v>24.0675408</v>
      </c>
      <c r="CZ15" s="21" t="inlineStr">
        <is>
          <t>其他答案</t>
        </is>
      </c>
      <c r="DA15" s="21" t="inlineStr">
        <is>
          <t>用戶端問題</t>
        </is>
      </c>
      <c r="DC15">
        <f>IF(CP15&lt;-10,CP15,IF(ISERROR(AVERAGE(CN15:CR15)),"",AVERAGE(CN15:CR15)))</f>
        <v/>
      </c>
      <c r="DD15" s="29">
        <f>IF(AC15&lt;&gt;"",AC15/100,"")</f>
        <v/>
      </c>
      <c r="DE15">
        <f>IF(AW15&lt;&gt;"",AW15/100,"")</f>
        <v/>
      </c>
      <c r="DF15">
        <f>IF(BQ15&lt;&gt;"",BQ15/100,"")</f>
        <v/>
      </c>
      <c r="DG15">
        <f>MAX(DD15,DE15,DF15)</f>
        <v/>
      </c>
      <c r="DH15">
        <f>IF(DG15=DD15,W15,IF(DG15=DE15,X15,IF(DG15=DF15,Y15,"")))</f>
        <v/>
      </c>
      <c r="DI15">
        <f>VLOOKUP(G15,#REF!,2,0)</f>
        <v/>
      </c>
      <c r="DJ15">
        <f>IF(DC15&gt;-10,"",IF(ISERROR(DC15),"",CONCATENATE(INT(DC15/5)*5+5,"~",INT(DC15/5)*5)))</f>
        <v/>
      </c>
      <c r="DL15">
        <f>IF(AND(OR(N15="5G",N15="I5G"),O15="5GNSA"),"5G True User",IF(OR(N15="2G",N15="3G",N15="4G",N15="I4G"),"4G",IF(AND(OR(N15="5G",N15="I5G"),O15&lt;&gt;"5GNSA"),"5G非TU","")))</f>
        <v/>
      </c>
      <c r="DM15">
        <f>COUNTIFS(AD15:AF15,"&gt;-105",AD15:AF15,"&lt;0")+COUNTIFS(AX15:AZ15,"&gt;-105",AX15:AZ15,"&lt;0")+COUNTIFS(BR15:BT15,"&gt;-105",BR15:BT15,"&lt;0")</f>
        <v/>
      </c>
      <c r="DN15">
        <f>ROUND(MAX(DD15,DE15,DF15)*100/5,0)*0.05</f>
        <v/>
      </c>
      <c r="DO15">
        <f>IF(DC15&gt;-10,"",ROUND(DC15/5,0)*5)</f>
        <v/>
      </c>
      <c r="DP15">
        <f>IF(R2="作業","障礙",IF(R15="障礙","障礙",IF(R15="抗爭","抗爭",IF(R15="40055重大障礙","40055重大障礙",IF(R15="非TWM問題的障礙","非TWM問題的障礙",IF(U15=35806,"非TWM問題的障礙",IF( OR(AND(AJ15&lt;&gt;"",AJ15&gt;0,AJ15&lt;0.7),       AND(AK15&lt;&gt;"",AK15&gt;0,AK15&lt;0.7),       AND(AL15&lt;&gt;"",AL15&gt;0,AL15&lt;0.7),       AND(AP15&lt;&gt;"",AP15&gt;0,AP15&lt;0.7),       AND(AQ15&lt;&gt;"",AQ15&gt;0,AQ15&lt;0.7),       AND(AR15&lt;&gt;"",AR15&gt;0,AR15&lt;0.7),       AND(AS15&lt;&gt;"",AS15&gt;0,AS15&lt;0.7),       AND(AT15&lt;&gt;"",AT15&gt;0,AT15&lt;0.7),       AND(AU15&lt;&gt;"",AU15&gt;0,AU15&lt;0.7)),"障礙",IF( OR(AND(BD15&lt;&gt;"",BD15&gt;0,BD15&lt;0.7),       AND(BE15&lt;&gt;"",BE15&gt;0,BE15&lt;0.7),       AND(BF15&lt;&gt;"",BF15&gt;0,BF15&lt;0.7),       AND(BJ15&lt;&gt;"",BJ15&gt;0,BJ15&lt;0.7),       AND(BK15&lt;&gt;"",BK15&gt;0,BK15&lt;0.7),       AND(BL15&lt;&gt;"",BL15&gt;0,BL15&lt;0.7),       AND(BM15&lt;&gt;"",BM15&gt;0,BM15&lt;0.7),       AND(BN15&lt;&gt;"",BN15&gt;0,BN15&lt;0.7),       AND(BO15&lt;&gt;"",BO15&gt;0,BO15&lt;0.7)),"障礙",IF( OR(AND(BX15&lt;&gt;"",BX15&gt;0,BX15&lt;0.7),       AND(BY15&lt;&gt;"",BY15&gt;0,BY15&lt;0.7),       AND(BZ15&lt;&gt;"",BZ15&gt;0,BZ15&lt;0.7),       AND(CD15&lt;&gt;"",CD15&gt;0,CD15&lt;0.7),       AND(CE15&lt;&gt;"",CE15&gt;0,CE15&lt;0.7),       AND(CF15&lt;&gt;"",CF15&gt;0,CF15&lt;0.7),       AND(CG15&lt;&gt;"",CG15&gt;0,CG15&lt;0.7),       AND(CH15&lt;&gt;"",CH15&gt;0,CH15&lt;0.7),       AND(CI15&lt;&gt;"",CI15&gt;0,CI15&lt;0.7)),"障礙",IF(OR(CJ15="住抗",CJ15="暫時移除設備"),"抗爭",IF(CJ15&lt;&gt;"","障礙",IF(DM15&gt;2,"干擾",IF(Q15=6,"CC6",IF( OR(AND(DD15&lt;&gt;"",DD15&gt;0.8),AND(DE15&lt;&gt;"",DE15&gt;0.8),AND(DF15&lt;&gt;"",DF15&gt;0.8)),"PRB&gt;80",IF(AND(DC15&gt;-106,DC15&lt;-30),"RSRP優於-106",IF(DC15&lt;=-106,"RSRP劣於-106",""))))))))))))))))</f>
        <v/>
      </c>
      <c r="DQ15">
        <f>IF(ISERROR(SEARCH("&gt;&gt;檢查",AA15)),"",MID(AA15,SEARCH("PM分析:",AA15)+5,SEARCH("&gt;&gt;檢查",AA15)-SEARCH("PM分析:",AA15)-5))</f>
        <v/>
      </c>
      <c r="DR15">
        <f>IF(T15="因客訴地點人多，導致收訊擁擠","基站擁擠",IF(T15="因應特別活動調整相關參數導致","TTC",IF(OR(T15="基站障礙問題查測中",T15="基站問題待料中",T15="基站障礙問題已修復",T15="施工作業已恢復",T15="基站抗爭暫時關閉",T15="基站抗爭持續關閉中",T15="基站抗爭已復站",T15="基地台抗爭拆站",T15="基地台群體抗爭",T15="基站隱藏性障礙問題已修復"),"基站障礙",IF(OR(R15="作業",R15="障礙",R15="抗爭"),"基站障礙",IF(OR(T15="外在不明干擾影響，查測中",T15="干擾問題已排除",T15="外在不明干擾(大規模)影響",T15="干擾(大規模)問題已排除"),"干擾",IF(R15="干擾","干擾",""))))))</f>
        <v/>
      </c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2023-02-19T15:50:23Z</dcterms:created>
  <dcterms:modified xsi:type="dcterms:W3CDTF">2023-02-19T15:50:23Z</dcterms:modified>
  <cp:revision>1</cp:revision>
</cp:coreProperties>
</file>