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project_info\"/>
    </mc:Choice>
  </mc:AlternateContent>
  <xr:revisionPtr revIDLastSave="0" documentId="13_ncr:1_{532C849B-F493-4904-806D-0A3DD12CC1F8}" xr6:coauthVersionLast="45" xr6:coauthVersionMax="45" xr10:uidLastSave="{00000000-0000-0000-0000-000000000000}"/>
  <bookViews>
    <workbookView xWindow="-108" yWindow="-108" windowWidth="23256" windowHeight="12720" tabRatio="599" xr2:uid="{00000000-000D-0000-FFFF-FFFF00000000}"/>
  </bookViews>
  <sheets>
    <sheet name="项目综合信息表" sheetId="16" r:id="rId1"/>
    <sheet name="项目进度跟踪表" sheetId="6" r:id="rId2"/>
    <sheet name="采购清单" sheetId="19" r:id="rId3"/>
    <sheet name="项目明细清单" sheetId="20" r:id="rId4"/>
    <sheet name="项目执行表" sheetId="22" r:id="rId5"/>
    <sheet name="月度监控" sheetId="21" r:id="rId6"/>
  </sheets>
  <externalReferences>
    <externalReference r:id="rId7"/>
    <externalReference r:id="rId8"/>
  </externalReferences>
  <definedNames>
    <definedName name="_xlnm._FilterDatabase" localSheetId="2" hidden="1">采购清单!$A$1:$Q$23</definedName>
    <definedName name="_xlnm._FilterDatabase" localSheetId="1" hidden="1">项目进度跟踪表!$4:$56</definedName>
    <definedName name="_xlnm._FilterDatabase" localSheetId="3" hidden="1">项目明细清单!$A$1:$Q$59</definedName>
    <definedName name="_xlnm._FilterDatabase" localSheetId="0" hidden="1">项目综合信息表!$A$2:$BK$61</definedName>
    <definedName name="_xlnm._FilterDatabase" localSheetId="5" hidden="1">月度监控!$A$2:$S$585</definedName>
    <definedName name="range1">#REF!</definedName>
    <definedName name="绿色" localSheetId="5">#REF!,#REF!,#REF!,#REF!,#REF!,#REF!,#REF!,#REF!,#REF!,#REF!,#REF!,#REF!,#REF!,#REF!,#REF!,#REF!,#REF!,#REF!,#REF!,#REF!,#REF!,#REF!,#REF!,#REF!,#REF!,#REF!,#REF!,#REF!,#REF!,#REF!,#REF!,#REF!,#REF!,#REF!,#REF!,#REF!,#REF!,#REF!,#REF!,#REF!</definedName>
    <definedName name="绿色">#REF!,#REF!,#REF!,#REF!,#REF!,#REF!,#REF!,#REF!,#REF!,#REF!,#REF!,#REF!,#REF!,#REF!,#REF!,#REF!,#REF!,#REF!,#REF!,#REF!,#REF!,#REF!,#REF!,#REF!,#REF!,#REF!,#REF!,#REF!,#REF!,#REF!,#REF!,#REF!,#REF!,#REF!,#REF!,#REF!,#REF!,#REF!,#REF!,#REF!</definedName>
    <definedName name="紫色" localSheetId="5">#REF!,#REF!,#REF!,#REF!,#REF!,#REF!,#REF!,#REF!,#REF!,#REF!,#REF!,#REF!,#REF!,#REF!,#REF!,#REF!,#REF!,#REF!,#REF!,#REF!,#REF!,#REF!,#REF!,#REF!,#REF!,#REF!,#REF!,#REF!,#REF!,#REF!,#REF!,#REF!</definedName>
    <definedName name="紫色">#REF!,#REF!,#REF!,#REF!,#REF!,#REF!,#REF!,#REF!,#REF!,#REF!,#REF!,#REF!,#REF!,#REF!,#REF!,#REF!,#REF!,#REF!,#REF!,#REF!,#REF!,#REF!,#REF!,#REF!,#REF!,#REF!,#REF!,#REF!,#REF!,#REF!,#REF!,#REF!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5" i="21" l="1"/>
  <c r="M585" i="21"/>
  <c r="P585" i="21" s="1"/>
  <c r="L585" i="21"/>
  <c r="K585" i="21"/>
  <c r="C585" i="21"/>
  <c r="B585" i="21"/>
  <c r="Q584" i="21"/>
  <c r="P584" i="21"/>
  <c r="M584" i="21"/>
  <c r="L584" i="21"/>
  <c r="K584" i="21"/>
  <c r="C584" i="21"/>
  <c r="B584" i="21" s="1"/>
  <c r="P583" i="21"/>
  <c r="M583" i="21"/>
  <c r="Q583" i="21" s="1"/>
  <c r="L583" i="21"/>
  <c r="K583" i="21"/>
  <c r="C583" i="21"/>
  <c r="B583" i="21" s="1"/>
  <c r="M582" i="21"/>
  <c r="Q582" i="21" s="1"/>
  <c r="L582" i="21"/>
  <c r="K582" i="21"/>
  <c r="C582" i="21"/>
  <c r="B582" i="21"/>
  <c r="Q581" i="21"/>
  <c r="P581" i="21"/>
  <c r="M581" i="21"/>
  <c r="L581" i="21"/>
  <c r="K581" i="21"/>
  <c r="C581" i="21"/>
  <c r="B581" i="21" s="1"/>
  <c r="Q580" i="21"/>
  <c r="P580" i="21"/>
  <c r="M580" i="21"/>
  <c r="L580" i="21"/>
  <c r="K580" i="21"/>
  <c r="C580" i="21"/>
  <c r="B580" i="21" s="1"/>
  <c r="P579" i="21"/>
  <c r="M579" i="21"/>
  <c r="Q579" i="21" s="1"/>
  <c r="L579" i="21"/>
  <c r="K579" i="21"/>
  <c r="C579" i="21"/>
  <c r="B579" i="21" s="1"/>
  <c r="P578" i="21"/>
  <c r="M578" i="21"/>
  <c r="Q578" i="21" s="1"/>
  <c r="L578" i="21"/>
  <c r="K578" i="21"/>
  <c r="C578" i="21"/>
  <c r="B578" i="21" s="1"/>
  <c r="M577" i="21"/>
  <c r="Q577" i="21" s="1"/>
  <c r="L577" i="21"/>
  <c r="K577" i="21"/>
  <c r="C577" i="21"/>
  <c r="B577" i="21"/>
  <c r="Q576" i="21"/>
  <c r="P576" i="21"/>
  <c r="M576" i="21"/>
  <c r="L576" i="21"/>
  <c r="K576" i="21"/>
  <c r="C576" i="21"/>
  <c r="B576" i="21" s="1"/>
  <c r="P575" i="21"/>
  <c r="M575" i="21"/>
  <c r="Q575" i="21" s="1"/>
  <c r="L575" i="21"/>
  <c r="K575" i="21"/>
  <c r="C575" i="21"/>
  <c r="B575" i="21" s="1"/>
  <c r="M574" i="21"/>
  <c r="Q574" i="21" s="1"/>
  <c r="L574" i="21"/>
  <c r="K574" i="21"/>
  <c r="C574" i="21"/>
  <c r="B574" i="21"/>
  <c r="M573" i="21"/>
  <c r="Q573" i="21" s="1"/>
  <c r="L573" i="21"/>
  <c r="K573" i="21"/>
  <c r="C573" i="21"/>
  <c r="B573" i="21"/>
  <c r="Q572" i="21"/>
  <c r="P572" i="21"/>
  <c r="M572" i="21"/>
  <c r="L572" i="21"/>
  <c r="K572" i="21"/>
  <c r="C572" i="21"/>
  <c r="B572" i="21" s="1"/>
  <c r="P571" i="21"/>
  <c r="M571" i="21"/>
  <c r="Q571" i="21" s="1"/>
  <c r="L571" i="21"/>
  <c r="K571" i="21"/>
  <c r="C571" i="21"/>
  <c r="B571" i="21" s="1"/>
  <c r="M570" i="21"/>
  <c r="Q570" i="21" s="1"/>
  <c r="L570" i="21"/>
  <c r="K570" i="21"/>
  <c r="C570" i="21"/>
  <c r="B570" i="21"/>
  <c r="M569" i="21"/>
  <c r="Q569" i="21" s="1"/>
  <c r="L569" i="21"/>
  <c r="K569" i="21"/>
  <c r="C569" i="21"/>
  <c r="B569" i="21"/>
  <c r="Q568" i="21"/>
  <c r="P568" i="21"/>
  <c r="M568" i="21"/>
  <c r="L568" i="21"/>
  <c r="K568" i="21"/>
  <c r="C568" i="21"/>
  <c r="B568" i="21" s="1"/>
  <c r="P567" i="21"/>
  <c r="M567" i="21"/>
  <c r="Q567" i="21" s="1"/>
  <c r="L567" i="21"/>
  <c r="K567" i="21"/>
  <c r="C567" i="21"/>
  <c r="B567" i="21" s="1"/>
  <c r="M566" i="21"/>
  <c r="Q566" i="21" s="1"/>
  <c r="L566" i="21"/>
  <c r="K566" i="21"/>
  <c r="C566" i="21"/>
  <c r="B566" i="21"/>
  <c r="M565" i="21"/>
  <c r="Q565" i="21" s="1"/>
  <c r="L565" i="21"/>
  <c r="K565" i="21"/>
  <c r="C565" i="21"/>
  <c r="B565" i="21"/>
  <c r="Q564" i="21"/>
  <c r="P564" i="21"/>
  <c r="M564" i="21"/>
  <c r="L564" i="21"/>
  <c r="K564" i="21"/>
  <c r="C564" i="21"/>
  <c r="B564" i="21" s="1"/>
  <c r="P563" i="21"/>
  <c r="M563" i="21"/>
  <c r="Q563" i="21" s="1"/>
  <c r="L563" i="21"/>
  <c r="K563" i="21"/>
  <c r="C563" i="21"/>
  <c r="B563" i="21" s="1"/>
  <c r="M562" i="21"/>
  <c r="Q562" i="21" s="1"/>
  <c r="L562" i="21"/>
  <c r="K562" i="21"/>
  <c r="C562" i="21"/>
  <c r="B562" i="21"/>
  <c r="M561" i="21"/>
  <c r="Q561" i="21" s="1"/>
  <c r="L561" i="21"/>
  <c r="K561" i="21"/>
  <c r="C561" i="21"/>
  <c r="B561" i="21"/>
  <c r="Q560" i="21"/>
  <c r="P560" i="21"/>
  <c r="M560" i="21"/>
  <c r="L560" i="21"/>
  <c r="K560" i="21"/>
  <c r="C560" i="21"/>
  <c r="B560" i="21" s="1"/>
  <c r="P559" i="21"/>
  <c r="M559" i="21"/>
  <c r="Q559" i="21" s="1"/>
  <c r="L559" i="21"/>
  <c r="K559" i="21"/>
  <c r="C559" i="21"/>
  <c r="B559" i="21" s="1"/>
  <c r="M558" i="21"/>
  <c r="Q558" i="21" s="1"/>
  <c r="L558" i="21"/>
  <c r="K558" i="21"/>
  <c r="C558" i="21"/>
  <c r="B558" i="21"/>
  <c r="M557" i="21"/>
  <c r="Q557" i="21" s="1"/>
  <c r="L557" i="21"/>
  <c r="K557" i="21"/>
  <c r="C557" i="21"/>
  <c r="B557" i="21"/>
  <c r="Q556" i="21"/>
  <c r="P556" i="21"/>
  <c r="M556" i="21"/>
  <c r="L556" i="21"/>
  <c r="K556" i="21"/>
  <c r="C556" i="21"/>
  <c r="B556" i="21" s="1"/>
  <c r="P555" i="21"/>
  <c r="M555" i="21"/>
  <c r="Q555" i="21" s="1"/>
  <c r="L555" i="21"/>
  <c r="K555" i="21"/>
  <c r="C555" i="21"/>
  <c r="B555" i="21" s="1"/>
  <c r="M554" i="21"/>
  <c r="Q554" i="21" s="1"/>
  <c r="L554" i="21"/>
  <c r="K554" i="21"/>
  <c r="C554" i="21"/>
  <c r="B554" i="21"/>
  <c r="M553" i="21"/>
  <c r="Q553" i="21" s="1"/>
  <c r="L553" i="21"/>
  <c r="K553" i="21"/>
  <c r="C553" i="21"/>
  <c r="B553" i="21"/>
  <c r="Q552" i="21"/>
  <c r="P552" i="21"/>
  <c r="M552" i="21"/>
  <c r="L552" i="21"/>
  <c r="K552" i="21"/>
  <c r="C552" i="21"/>
  <c r="B552" i="21" s="1"/>
  <c r="P551" i="21"/>
  <c r="M551" i="21"/>
  <c r="Q551" i="21" s="1"/>
  <c r="L551" i="21"/>
  <c r="K551" i="21"/>
  <c r="C551" i="21"/>
  <c r="B551" i="21" s="1"/>
  <c r="M550" i="21"/>
  <c r="Q550" i="21" s="1"/>
  <c r="L550" i="21"/>
  <c r="K550" i="21"/>
  <c r="C550" i="21"/>
  <c r="B550" i="21"/>
  <c r="M549" i="21"/>
  <c r="Q549" i="21" s="1"/>
  <c r="L549" i="21"/>
  <c r="K549" i="21"/>
  <c r="C549" i="21"/>
  <c r="B549" i="21"/>
  <c r="Q548" i="21"/>
  <c r="P548" i="21"/>
  <c r="M548" i="21"/>
  <c r="L548" i="21"/>
  <c r="K548" i="21"/>
  <c r="C548" i="21"/>
  <c r="B548" i="21" s="1"/>
  <c r="P547" i="21"/>
  <c r="M547" i="21"/>
  <c r="Q547" i="21" s="1"/>
  <c r="L547" i="21"/>
  <c r="K547" i="21"/>
  <c r="C547" i="21"/>
  <c r="B547" i="21" s="1"/>
  <c r="M546" i="21"/>
  <c r="Q546" i="21" s="1"/>
  <c r="L546" i="21"/>
  <c r="K546" i="21"/>
  <c r="C546" i="21"/>
  <c r="B546" i="21"/>
  <c r="M545" i="21"/>
  <c r="Q545" i="21" s="1"/>
  <c r="L545" i="21"/>
  <c r="K545" i="21"/>
  <c r="C545" i="21"/>
  <c r="B545" i="21"/>
  <c r="Q544" i="21"/>
  <c r="P544" i="21"/>
  <c r="M544" i="21"/>
  <c r="L544" i="21"/>
  <c r="K544" i="21"/>
  <c r="C544" i="21"/>
  <c r="B544" i="21" s="1"/>
  <c r="P543" i="21"/>
  <c r="M543" i="21"/>
  <c r="Q543" i="21" s="1"/>
  <c r="L543" i="21"/>
  <c r="K543" i="21"/>
  <c r="C543" i="21"/>
  <c r="B543" i="21" s="1"/>
  <c r="M542" i="21"/>
  <c r="Q542" i="21" s="1"/>
  <c r="L542" i="21"/>
  <c r="K542" i="21"/>
  <c r="C542" i="21"/>
  <c r="B542" i="21"/>
  <c r="M541" i="21"/>
  <c r="Q541" i="21" s="1"/>
  <c r="L541" i="21"/>
  <c r="K541" i="21"/>
  <c r="C541" i="21"/>
  <c r="B541" i="21"/>
  <c r="Q540" i="21"/>
  <c r="P540" i="21"/>
  <c r="M540" i="21"/>
  <c r="L540" i="21"/>
  <c r="K540" i="21"/>
  <c r="C540" i="21"/>
  <c r="B540" i="21" s="1"/>
  <c r="P539" i="21"/>
  <c r="M539" i="21"/>
  <c r="Q539" i="21" s="1"/>
  <c r="L539" i="21"/>
  <c r="K539" i="21"/>
  <c r="C539" i="21"/>
  <c r="B539" i="21" s="1"/>
  <c r="M538" i="21"/>
  <c r="Q538" i="21" s="1"/>
  <c r="L538" i="21"/>
  <c r="K538" i="21"/>
  <c r="C538" i="21"/>
  <c r="B538" i="21"/>
  <c r="M537" i="21"/>
  <c r="Q537" i="21" s="1"/>
  <c r="L537" i="21"/>
  <c r="K537" i="21"/>
  <c r="C537" i="21"/>
  <c r="B537" i="21"/>
  <c r="Q536" i="21"/>
  <c r="P536" i="21"/>
  <c r="M536" i="21"/>
  <c r="L536" i="21"/>
  <c r="K536" i="21"/>
  <c r="C536" i="21"/>
  <c r="B536" i="21" s="1"/>
  <c r="P535" i="21"/>
  <c r="M535" i="21"/>
  <c r="Q535" i="21" s="1"/>
  <c r="L535" i="21"/>
  <c r="K535" i="21"/>
  <c r="C535" i="21"/>
  <c r="B535" i="21" s="1"/>
  <c r="M534" i="21"/>
  <c r="Q534" i="21" s="1"/>
  <c r="L534" i="21"/>
  <c r="K534" i="21"/>
  <c r="C534" i="21"/>
  <c r="B534" i="21"/>
  <c r="M533" i="21"/>
  <c r="Q533" i="21" s="1"/>
  <c r="L533" i="21"/>
  <c r="K533" i="21"/>
  <c r="C533" i="21"/>
  <c r="B533" i="21"/>
  <c r="Q532" i="21"/>
  <c r="P532" i="21"/>
  <c r="M532" i="21"/>
  <c r="L532" i="21"/>
  <c r="K532" i="21"/>
  <c r="C532" i="21"/>
  <c r="B532" i="21" s="1"/>
  <c r="P531" i="21"/>
  <c r="M531" i="21"/>
  <c r="Q531" i="21" s="1"/>
  <c r="L531" i="21"/>
  <c r="K531" i="21"/>
  <c r="C531" i="21"/>
  <c r="B531" i="21" s="1"/>
  <c r="M530" i="21"/>
  <c r="Q530" i="21" s="1"/>
  <c r="L530" i="21"/>
  <c r="K530" i="21"/>
  <c r="C530" i="21"/>
  <c r="B530" i="21"/>
  <c r="M529" i="21"/>
  <c r="Q529" i="21" s="1"/>
  <c r="L529" i="21"/>
  <c r="K529" i="21"/>
  <c r="C529" i="21"/>
  <c r="B529" i="21"/>
  <c r="Q528" i="21"/>
  <c r="P528" i="21"/>
  <c r="M528" i="21"/>
  <c r="L528" i="21"/>
  <c r="K528" i="21"/>
  <c r="C528" i="21"/>
  <c r="B528" i="21" s="1"/>
  <c r="P527" i="21"/>
  <c r="M527" i="21"/>
  <c r="Q527" i="21" s="1"/>
  <c r="L527" i="21"/>
  <c r="K527" i="21"/>
  <c r="C527" i="21"/>
  <c r="B527" i="21" s="1"/>
  <c r="M526" i="21"/>
  <c r="Q526" i="21" s="1"/>
  <c r="L526" i="21"/>
  <c r="K526" i="21"/>
  <c r="C526" i="21"/>
  <c r="B526" i="21"/>
  <c r="M525" i="21"/>
  <c r="Q525" i="21" s="1"/>
  <c r="L525" i="21"/>
  <c r="K525" i="21"/>
  <c r="C525" i="21"/>
  <c r="B525" i="21"/>
  <c r="Q524" i="21"/>
  <c r="P524" i="21"/>
  <c r="M524" i="21"/>
  <c r="L524" i="21"/>
  <c r="K524" i="21"/>
  <c r="C524" i="21"/>
  <c r="B524" i="21" s="1"/>
  <c r="M523" i="21"/>
  <c r="Q523" i="21" s="1"/>
  <c r="L523" i="21"/>
  <c r="K523" i="21"/>
  <c r="C523" i="21"/>
  <c r="B523" i="21" s="1"/>
  <c r="M522" i="21"/>
  <c r="Q522" i="21" s="1"/>
  <c r="L522" i="21"/>
  <c r="K522" i="21"/>
  <c r="C522" i="21"/>
  <c r="B522" i="21"/>
  <c r="Q521" i="21"/>
  <c r="M521" i="21"/>
  <c r="P521" i="21" s="1"/>
  <c r="L521" i="21"/>
  <c r="K521" i="21"/>
  <c r="C521" i="21"/>
  <c r="B521" i="21"/>
  <c r="Q520" i="21"/>
  <c r="P520" i="21"/>
  <c r="M520" i="21"/>
  <c r="L520" i="21"/>
  <c r="K520" i="21"/>
  <c r="C520" i="21"/>
  <c r="B520" i="21" s="1"/>
  <c r="M519" i="21"/>
  <c r="Q519" i="21" s="1"/>
  <c r="L519" i="21"/>
  <c r="K519" i="21"/>
  <c r="C519" i="21"/>
  <c r="B519" i="21"/>
  <c r="P518" i="21"/>
  <c r="M518" i="21"/>
  <c r="Q518" i="21" s="1"/>
  <c r="L518" i="21"/>
  <c r="K518" i="21"/>
  <c r="C518" i="21"/>
  <c r="B518" i="21" s="1"/>
  <c r="M517" i="21"/>
  <c r="P517" i="21" s="1"/>
  <c r="L517" i="21"/>
  <c r="K517" i="21"/>
  <c r="C517" i="21"/>
  <c r="B517" i="21"/>
  <c r="Q516" i="21"/>
  <c r="P516" i="21"/>
  <c r="M516" i="21"/>
  <c r="L516" i="21"/>
  <c r="K516" i="21"/>
  <c r="C516" i="21"/>
  <c r="B516" i="21" s="1"/>
  <c r="M515" i="21"/>
  <c r="Q515" i="21" s="1"/>
  <c r="L515" i="21"/>
  <c r="K515" i="21"/>
  <c r="C515" i="21"/>
  <c r="B515" i="21"/>
  <c r="P514" i="21"/>
  <c r="M514" i="21"/>
  <c r="Q514" i="21" s="1"/>
  <c r="L514" i="21"/>
  <c r="K514" i="21"/>
  <c r="C514" i="21"/>
  <c r="B514" i="21" s="1"/>
  <c r="M513" i="21"/>
  <c r="P513" i="21" s="1"/>
  <c r="L513" i="21"/>
  <c r="K513" i="21"/>
  <c r="C513" i="21"/>
  <c r="B513" i="21"/>
  <c r="Q512" i="21"/>
  <c r="P512" i="21"/>
  <c r="M512" i="21"/>
  <c r="L512" i="21"/>
  <c r="K512" i="21"/>
  <c r="C512" i="21"/>
  <c r="B512" i="21" s="1"/>
  <c r="P511" i="21"/>
  <c r="M511" i="21"/>
  <c r="Q511" i="21" s="1"/>
  <c r="L511" i="21"/>
  <c r="K511" i="21"/>
  <c r="C511" i="21"/>
  <c r="B511" i="21" s="1"/>
  <c r="M510" i="21"/>
  <c r="Q510" i="21" s="1"/>
  <c r="L510" i="21"/>
  <c r="K510" i="21"/>
  <c r="C510" i="21"/>
  <c r="B510" i="21"/>
  <c r="Q509" i="21"/>
  <c r="M509" i="21"/>
  <c r="P509" i="21" s="1"/>
  <c r="L509" i="21"/>
  <c r="K509" i="21"/>
  <c r="C509" i="21"/>
  <c r="B509" i="21"/>
  <c r="Q508" i="21"/>
  <c r="P508" i="21"/>
  <c r="M508" i="21"/>
  <c r="L508" i="21"/>
  <c r="K508" i="21"/>
  <c r="C508" i="21"/>
  <c r="B508" i="21" s="1"/>
  <c r="Q507" i="21"/>
  <c r="P507" i="21"/>
  <c r="M507" i="21"/>
  <c r="L507" i="21"/>
  <c r="K507" i="21"/>
  <c r="C507" i="21"/>
  <c r="B507" i="21" s="1"/>
  <c r="M506" i="21"/>
  <c r="Q506" i="21" s="1"/>
  <c r="L506" i="21"/>
  <c r="K506" i="21"/>
  <c r="C506" i="21"/>
  <c r="B506" i="21"/>
  <c r="Q505" i="21"/>
  <c r="M505" i="21"/>
  <c r="P505" i="21" s="1"/>
  <c r="L505" i="21"/>
  <c r="K505" i="21"/>
  <c r="C505" i="21"/>
  <c r="B505" i="21"/>
  <c r="Q504" i="21"/>
  <c r="P504" i="21"/>
  <c r="M504" i="21"/>
  <c r="L504" i="21"/>
  <c r="K504" i="21"/>
  <c r="C504" i="21"/>
  <c r="B504" i="21" s="1"/>
  <c r="M503" i="21"/>
  <c r="Q503" i="21" s="1"/>
  <c r="L503" i="21"/>
  <c r="K503" i="21"/>
  <c r="C503" i="21"/>
  <c r="B503" i="21"/>
  <c r="P502" i="21"/>
  <c r="M502" i="21"/>
  <c r="Q502" i="21" s="1"/>
  <c r="L502" i="21"/>
  <c r="K502" i="21"/>
  <c r="C502" i="21"/>
  <c r="B502" i="21" s="1"/>
  <c r="M501" i="21"/>
  <c r="P501" i="21" s="1"/>
  <c r="L501" i="21"/>
  <c r="K501" i="21"/>
  <c r="C501" i="21"/>
  <c r="B501" i="21"/>
  <c r="Q500" i="21"/>
  <c r="P500" i="21"/>
  <c r="M500" i="21"/>
  <c r="L500" i="21"/>
  <c r="K500" i="21"/>
  <c r="C500" i="21"/>
  <c r="B500" i="21" s="1"/>
  <c r="M499" i="21"/>
  <c r="Q499" i="21" s="1"/>
  <c r="L499" i="21"/>
  <c r="K499" i="21"/>
  <c r="C499" i="21"/>
  <c r="B499" i="21"/>
  <c r="P498" i="21"/>
  <c r="M498" i="21"/>
  <c r="Q498" i="21" s="1"/>
  <c r="L498" i="21"/>
  <c r="K498" i="21"/>
  <c r="C498" i="21"/>
  <c r="B498" i="21" s="1"/>
  <c r="M497" i="21"/>
  <c r="P497" i="21" s="1"/>
  <c r="L497" i="21"/>
  <c r="K497" i="21"/>
  <c r="C497" i="21"/>
  <c r="B497" i="21"/>
  <c r="Q496" i="21"/>
  <c r="P496" i="21"/>
  <c r="M496" i="21"/>
  <c r="L496" i="21"/>
  <c r="K496" i="21"/>
  <c r="C496" i="21"/>
  <c r="B496" i="21" s="1"/>
  <c r="P495" i="21"/>
  <c r="M495" i="21"/>
  <c r="Q495" i="21" s="1"/>
  <c r="L495" i="21"/>
  <c r="K495" i="21"/>
  <c r="C495" i="21"/>
  <c r="B495" i="21" s="1"/>
  <c r="M494" i="21"/>
  <c r="Q494" i="21" s="1"/>
  <c r="L494" i="21"/>
  <c r="K494" i="21"/>
  <c r="C494" i="21"/>
  <c r="B494" i="21"/>
  <c r="Q493" i="21"/>
  <c r="M493" i="21"/>
  <c r="P493" i="21" s="1"/>
  <c r="L493" i="21"/>
  <c r="K493" i="21"/>
  <c r="C493" i="21"/>
  <c r="B493" i="21"/>
  <c r="Q492" i="21"/>
  <c r="P492" i="21"/>
  <c r="M492" i="21"/>
  <c r="L492" i="21"/>
  <c r="K492" i="21"/>
  <c r="C492" i="21"/>
  <c r="B492" i="21" s="1"/>
  <c r="Q491" i="21"/>
  <c r="P491" i="21"/>
  <c r="M491" i="21"/>
  <c r="L491" i="21"/>
  <c r="K491" i="21"/>
  <c r="C491" i="21"/>
  <c r="B491" i="21" s="1"/>
  <c r="M490" i="21"/>
  <c r="Q490" i="21" s="1"/>
  <c r="L490" i="21"/>
  <c r="K490" i="21"/>
  <c r="C490" i="21"/>
  <c r="B490" i="21"/>
  <c r="Q489" i="21"/>
  <c r="M489" i="21"/>
  <c r="P489" i="21" s="1"/>
  <c r="L489" i="21"/>
  <c r="K489" i="21"/>
  <c r="C489" i="21"/>
  <c r="B489" i="21"/>
  <c r="Q488" i="21"/>
  <c r="P488" i="21"/>
  <c r="M488" i="21"/>
  <c r="L488" i="21"/>
  <c r="K488" i="21"/>
  <c r="C488" i="21"/>
  <c r="B488" i="21" s="1"/>
  <c r="M487" i="21"/>
  <c r="Q487" i="21" s="1"/>
  <c r="L487" i="21"/>
  <c r="K487" i="21"/>
  <c r="C487" i="21"/>
  <c r="B487" i="21"/>
  <c r="P486" i="21"/>
  <c r="M486" i="21"/>
  <c r="Q486" i="21" s="1"/>
  <c r="L486" i="21"/>
  <c r="K486" i="21"/>
  <c r="C486" i="21"/>
  <c r="B486" i="21" s="1"/>
  <c r="M485" i="21"/>
  <c r="P485" i="21" s="1"/>
  <c r="L485" i="21"/>
  <c r="K485" i="21"/>
  <c r="C485" i="21"/>
  <c r="B485" i="21"/>
  <c r="Q484" i="21"/>
  <c r="P484" i="21"/>
  <c r="M484" i="21"/>
  <c r="L484" i="21"/>
  <c r="K484" i="21"/>
  <c r="C484" i="21"/>
  <c r="B484" i="21" s="1"/>
  <c r="M483" i="21"/>
  <c r="Q483" i="21" s="1"/>
  <c r="L483" i="21"/>
  <c r="K483" i="21"/>
  <c r="C483" i="21"/>
  <c r="B483" i="21"/>
  <c r="P482" i="21"/>
  <c r="M482" i="21"/>
  <c r="Q482" i="21" s="1"/>
  <c r="L482" i="21"/>
  <c r="K482" i="21"/>
  <c r="C482" i="21"/>
  <c r="B482" i="21" s="1"/>
  <c r="M481" i="21"/>
  <c r="P481" i="21" s="1"/>
  <c r="L481" i="21"/>
  <c r="K481" i="21"/>
  <c r="C481" i="21"/>
  <c r="B481" i="21"/>
  <c r="Q480" i="21"/>
  <c r="P480" i="21"/>
  <c r="M480" i="21"/>
  <c r="L480" i="21"/>
  <c r="K480" i="21"/>
  <c r="C480" i="21"/>
  <c r="B480" i="21" s="1"/>
  <c r="P479" i="21"/>
  <c r="M479" i="21"/>
  <c r="Q479" i="21" s="1"/>
  <c r="L479" i="21"/>
  <c r="K479" i="21"/>
  <c r="C479" i="21"/>
  <c r="B479" i="21" s="1"/>
  <c r="M478" i="21"/>
  <c r="Q478" i="21" s="1"/>
  <c r="L478" i="21"/>
  <c r="K478" i="21"/>
  <c r="C478" i="21"/>
  <c r="B478" i="21"/>
  <c r="Q477" i="21"/>
  <c r="M477" i="21"/>
  <c r="P477" i="21" s="1"/>
  <c r="L477" i="21"/>
  <c r="K477" i="21"/>
  <c r="C477" i="21"/>
  <c r="B477" i="21"/>
  <c r="Q476" i="21"/>
  <c r="P476" i="21"/>
  <c r="M476" i="21"/>
  <c r="L476" i="21"/>
  <c r="K476" i="21"/>
  <c r="C476" i="21"/>
  <c r="B476" i="21" s="1"/>
  <c r="Q475" i="21"/>
  <c r="P475" i="21"/>
  <c r="M475" i="21"/>
  <c r="L475" i="21"/>
  <c r="K475" i="21"/>
  <c r="C475" i="21"/>
  <c r="B475" i="21" s="1"/>
  <c r="M474" i="21"/>
  <c r="Q474" i="21" s="1"/>
  <c r="L474" i="21"/>
  <c r="K474" i="21"/>
  <c r="C474" i="21"/>
  <c r="B474" i="21"/>
  <c r="Q473" i="21"/>
  <c r="M473" i="21"/>
  <c r="P473" i="21" s="1"/>
  <c r="L473" i="21"/>
  <c r="K473" i="21"/>
  <c r="C473" i="21"/>
  <c r="B473" i="21"/>
  <c r="Q472" i="21"/>
  <c r="P472" i="21"/>
  <c r="M472" i="21"/>
  <c r="L472" i="21"/>
  <c r="K472" i="21"/>
  <c r="C472" i="21"/>
  <c r="B472" i="21" s="1"/>
  <c r="M471" i="21"/>
  <c r="Q471" i="21" s="1"/>
  <c r="L471" i="21"/>
  <c r="K471" i="21"/>
  <c r="C471" i="21"/>
  <c r="B471" i="21"/>
  <c r="Q470" i="21"/>
  <c r="P470" i="21"/>
  <c r="M470" i="21"/>
  <c r="L470" i="21"/>
  <c r="K470" i="21"/>
  <c r="C470" i="21"/>
  <c r="B470" i="21" s="1"/>
  <c r="Q469" i="21"/>
  <c r="P469" i="21"/>
  <c r="M469" i="21"/>
  <c r="L469" i="21"/>
  <c r="K469" i="21"/>
  <c r="C469" i="21"/>
  <c r="B469" i="21" s="1"/>
  <c r="M468" i="21"/>
  <c r="Q468" i="21" s="1"/>
  <c r="L468" i="21"/>
  <c r="K468" i="21"/>
  <c r="C468" i="21"/>
  <c r="B468" i="21"/>
  <c r="M467" i="21"/>
  <c r="Q467" i="21" s="1"/>
  <c r="L467" i="21"/>
  <c r="K467" i="21"/>
  <c r="C467" i="21"/>
  <c r="B467" i="21"/>
  <c r="Q466" i="21"/>
  <c r="P466" i="21"/>
  <c r="M466" i="21"/>
  <c r="L466" i="21"/>
  <c r="K466" i="21"/>
  <c r="C466" i="21"/>
  <c r="B466" i="21" s="1"/>
  <c r="P465" i="21"/>
  <c r="M465" i="21"/>
  <c r="Q465" i="21" s="1"/>
  <c r="L465" i="21"/>
  <c r="K465" i="21"/>
  <c r="C465" i="21"/>
  <c r="B465" i="21" s="1"/>
  <c r="P464" i="21"/>
  <c r="O464" i="21"/>
  <c r="N464" i="21"/>
  <c r="M464" i="21"/>
  <c r="Q464" i="21" s="1"/>
  <c r="L464" i="21"/>
  <c r="K464" i="21"/>
  <c r="C464" i="21"/>
  <c r="B464" i="21" s="1"/>
  <c r="P463" i="21"/>
  <c r="O463" i="21"/>
  <c r="N463" i="21"/>
  <c r="M463" i="21"/>
  <c r="Q463" i="21" s="1"/>
  <c r="L463" i="21"/>
  <c r="K463" i="21"/>
  <c r="C463" i="21"/>
  <c r="B463" i="21"/>
  <c r="O462" i="21"/>
  <c r="N462" i="21"/>
  <c r="M462" i="21"/>
  <c r="P462" i="21" s="1"/>
  <c r="L462" i="21"/>
  <c r="K462" i="21"/>
  <c r="C462" i="21"/>
  <c r="B462" i="21"/>
  <c r="O461" i="21"/>
  <c r="N461" i="21"/>
  <c r="M461" i="21"/>
  <c r="Q461" i="21" s="1"/>
  <c r="L461" i="21"/>
  <c r="K461" i="21"/>
  <c r="C461" i="21"/>
  <c r="B461" i="21" s="1"/>
  <c r="P460" i="21"/>
  <c r="O460" i="21"/>
  <c r="N460" i="21"/>
  <c r="M460" i="21"/>
  <c r="Q460" i="21" s="1"/>
  <c r="L460" i="21"/>
  <c r="K460" i="21"/>
  <c r="C460" i="21"/>
  <c r="B460" i="21" s="1"/>
  <c r="P459" i="21"/>
  <c r="O459" i="21"/>
  <c r="N459" i="21"/>
  <c r="M459" i="21"/>
  <c r="Q459" i="21" s="1"/>
  <c r="L459" i="21"/>
  <c r="K459" i="21"/>
  <c r="C459" i="21"/>
  <c r="B459" i="21"/>
  <c r="O458" i="21"/>
  <c r="N458" i="21"/>
  <c r="M458" i="21"/>
  <c r="P458" i="21" s="1"/>
  <c r="L458" i="21"/>
  <c r="K458" i="21"/>
  <c r="C458" i="21"/>
  <c r="B458" i="21"/>
  <c r="O457" i="21"/>
  <c r="N457" i="21"/>
  <c r="M457" i="21"/>
  <c r="Q457" i="21" s="1"/>
  <c r="L457" i="21"/>
  <c r="K457" i="21"/>
  <c r="C457" i="21"/>
  <c r="B457" i="21" s="1"/>
  <c r="P456" i="21"/>
  <c r="O456" i="21"/>
  <c r="N456" i="21"/>
  <c r="M456" i="21"/>
  <c r="Q456" i="21" s="1"/>
  <c r="L456" i="21"/>
  <c r="K456" i="21"/>
  <c r="C456" i="21"/>
  <c r="B456" i="21" s="1"/>
  <c r="P455" i="21"/>
  <c r="O455" i="21"/>
  <c r="N455" i="21"/>
  <c r="M455" i="21"/>
  <c r="Q455" i="21" s="1"/>
  <c r="L455" i="21"/>
  <c r="K455" i="21"/>
  <c r="C455" i="21"/>
  <c r="B455" i="21"/>
  <c r="O454" i="21"/>
  <c r="N454" i="21"/>
  <c r="M454" i="21"/>
  <c r="P454" i="21" s="1"/>
  <c r="L454" i="21"/>
  <c r="K454" i="21"/>
  <c r="C454" i="21"/>
  <c r="B454" i="21"/>
  <c r="O453" i="21"/>
  <c r="N453" i="21"/>
  <c r="M453" i="21"/>
  <c r="Q453" i="21" s="1"/>
  <c r="L453" i="21"/>
  <c r="K453" i="21"/>
  <c r="C453" i="21"/>
  <c r="B453" i="21" s="1"/>
  <c r="P452" i="21"/>
  <c r="O452" i="21"/>
  <c r="N452" i="21"/>
  <c r="M452" i="21"/>
  <c r="Q452" i="21" s="1"/>
  <c r="L452" i="21"/>
  <c r="K452" i="21"/>
  <c r="C452" i="21"/>
  <c r="B452" i="21" s="1"/>
  <c r="P451" i="21"/>
  <c r="O451" i="21"/>
  <c r="N451" i="21"/>
  <c r="M451" i="21"/>
  <c r="Q451" i="21" s="1"/>
  <c r="L451" i="21"/>
  <c r="K451" i="21"/>
  <c r="C451" i="21"/>
  <c r="B451" i="21"/>
  <c r="O450" i="21"/>
  <c r="N450" i="21"/>
  <c r="M450" i="21"/>
  <c r="P450" i="21" s="1"/>
  <c r="L450" i="21"/>
  <c r="K450" i="21"/>
  <c r="C450" i="21"/>
  <c r="B450" i="21"/>
  <c r="O449" i="21"/>
  <c r="N449" i="21"/>
  <c r="M449" i="21"/>
  <c r="Q449" i="21" s="1"/>
  <c r="L449" i="21"/>
  <c r="K449" i="21"/>
  <c r="C449" i="21"/>
  <c r="B449" i="21" s="1"/>
  <c r="P448" i="21"/>
  <c r="O448" i="21"/>
  <c r="N448" i="21"/>
  <c r="M448" i="21"/>
  <c r="Q448" i="21" s="1"/>
  <c r="L448" i="21"/>
  <c r="K448" i="21"/>
  <c r="C448" i="21"/>
  <c r="B448" i="21" s="1"/>
  <c r="P447" i="21"/>
  <c r="O447" i="21"/>
  <c r="N447" i="21"/>
  <c r="M447" i="21"/>
  <c r="Q447" i="21" s="1"/>
  <c r="L447" i="21"/>
  <c r="K447" i="21"/>
  <c r="C447" i="21"/>
  <c r="B447" i="21"/>
  <c r="O446" i="21"/>
  <c r="N446" i="21"/>
  <c r="M446" i="21"/>
  <c r="P446" i="21" s="1"/>
  <c r="L446" i="21"/>
  <c r="K446" i="21"/>
  <c r="C446" i="21"/>
  <c r="B446" i="21"/>
  <c r="O445" i="21"/>
  <c r="N445" i="21"/>
  <c r="M445" i="21"/>
  <c r="Q445" i="21" s="1"/>
  <c r="L445" i="21"/>
  <c r="K445" i="21"/>
  <c r="C445" i="21"/>
  <c r="B445" i="21" s="1"/>
  <c r="P444" i="21"/>
  <c r="O444" i="21"/>
  <c r="N444" i="21"/>
  <c r="M444" i="21"/>
  <c r="Q444" i="21" s="1"/>
  <c r="L444" i="21"/>
  <c r="K444" i="21"/>
  <c r="C444" i="21"/>
  <c r="B444" i="21" s="1"/>
  <c r="P443" i="21"/>
  <c r="O443" i="21"/>
  <c r="N443" i="21"/>
  <c r="M443" i="21"/>
  <c r="Q443" i="21" s="1"/>
  <c r="L443" i="21"/>
  <c r="K443" i="21"/>
  <c r="C443" i="21"/>
  <c r="B443" i="21"/>
  <c r="O442" i="21"/>
  <c r="N442" i="21"/>
  <c r="M442" i="21"/>
  <c r="P442" i="21" s="1"/>
  <c r="L442" i="21"/>
  <c r="K442" i="21"/>
  <c r="C442" i="21"/>
  <c r="B442" i="21"/>
  <c r="O441" i="21"/>
  <c r="N441" i="21"/>
  <c r="M441" i="21"/>
  <c r="Q441" i="21" s="1"/>
  <c r="L441" i="21"/>
  <c r="K441" i="21"/>
  <c r="C441" i="21"/>
  <c r="B441" i="21" s="1"/>
  <c r="P440" i="21"/>
  <c r="O440" i="21"/>
  <c r="N440" i="21"/>
  <c r="M440" i="21"/>
  <c r="Q440" i="21" s="1"/>
  <c r="L440" i="21"/>
  <c r="K440" i="21"/>
  <c r="C440" i="21"/>
  <c r="B440" i="21" s="1"/>
  <c r="P439" i="21"/>
  <c r="O439" i="21"/>
  <c r="N439" i="21"/>
  <c r="M439" i="21"/>
  <c r="Q439" i="21" s="1"/>
  <c r="L439" i="21"/>
  <c r="K439" i="21"/>
  <c r="C439" i="21"/>
  <c r="B439" i="21"/>
  <c r="O438" i="21"/>
  <c r="N438" i="21"/>
  <c r="M438" i="21"/>
  <c r="P438" i="21" s="1"/>
  <c r="L438" i="21"/>
  <c r="K438" i="21"/>
  <c r="C438" i="21"/>
  <c r="B438" i="21"/>
  <c r="O437" i="21"/>
  <c r="N437" i="21"/>
  <c r="M437" i="21"/>
  <c r="Q437" i="21" s="1"/>
  <c r="L437" i="21"/>
  <c r="K437" i="21"/>
  <c r="C437" i="21"/>
  <c r="B437" i="21" s="1"/>
  <c r="P436" i="21"/>
  <c r="O436" i="21"/>
  <c r="N436" i="21"/>
  <c r="M436" i="21"/>
  <c r="Q436" i="21" s="1"/>
  <c r="L436" i="21"/>
  <c r="K436" i="21"/>
  <c r="C436" i="21"/>
  <c r="B436" i="21" s="1"/>
  <c r="P435" i="21"/>
  <c r="O435" i="21"/>
  <c r="N435" i="21"/>
  <c r="M435" i="21"/>
  <c r="Q435" i="21" s="1"/>
  <c r="L435" i="21"/>
  <c r="K435" i="21"/>
  <c r="C435" i="21"/>
  <c r="B435" i="21"/>
  <c r="O434" i="21"/>
  <c r="N434" i="21"/>
  <c r="M434" i="21"/>
  <c r="P434" i="21" s="1"/>
  <c r="L434" i="21"/>
  <c r="K434" i="21"/>
  <c r="C434" i="21"/>
  <c r="B434" i="21"/>
  <c r="O433" i="21"/>
  <c r="N433" i="21"/>
  <c r="M433" i="21"/>
  <c r="Q433" i="21" s="1"/>
  <c r="L433" i="21"/>
  <c r="K433" i="21"/>
  <c r="C433" i="21"/>
  <c r="B433" i="21" s="1"/>
  <c r="O432" i="21"/>
  <c r="N432" i="21"/>
  <c r="M432" i="21"/>
  <c r="Q432" i="21" s="1"/>
  <c r="L432" i="21"/>
  <c r="K432" i="21"/>
  <c r="C432" i="21"/>
  <c r="B432" i="21" s="1"/>
  <c r="P431" i="21"/>
  <c r="O431" i="21"/>
  <c r="N431" i="21"/>
  <c r="M431" i="21"/>
  <c r="Q431" i="21" s="1"/>
  <c r="L431" i="21"/>
  <c r="K431" i="21"/>
  <c r="C431" i="21"/>
  <c r="B431" i="21" s="1"/>
  <c r="O430" i="21"/>
  <c r="N430" i="21"/>
  <c r="M430" i="21"/>
  <c r="P430" i="21" s="1"/>
  <c r="L430" i="21"/>
  <c r="K430" i="21"/>
  <c r="C430" i="21"/>
  <c r="B430" i="21"/>
  <c r="O429" i="21"/>
  <c r="N429" i="21"/>
  <c r="M429" i="21"/>
  <c r="Q429" i="21" s="1"/>
  <c r="L429" i="21"/>
  <c r="K429" i="21"/>
  <c r="C429" i="21"/>
  <c r="B429" i="21" s="1"/>
  <c r="O428" i="21"/>
  <c r="N428" i="21"/>
  <c r="M428" i="21"/>
  <c r="Q428" i="21" s="1"/>
  <c r="L428" i="21"/>
  <c r="K428" i="21"/>
  <c r="C428" i="21"/>
  <c r="B428" i="21"/>
  <c r="P427" i="21"/>
  <c r="O427" i="21"/>
  <c r="N427" i="21"/>
  <c r="M427" i="21"/>
  <c r="Q427" i="21" s="1"/>
  <c r="L427" i="21"/>
  <c r="K427" i="21"/>
  <c r="C427" i="21"/>
  <c r="B427" i="21" s="1"/>
  <c r="O426" i="21"/>
  <c r="N426" i="21"/>
  <c r="M426" i="21"/>
  <c r="P426" i="21" s="1"/>
  <c r="L426" i="21"/>
  <c r="K426" i="21"/>
  <c r="C426" i="21"/>
  <c r="B426" i="21"/>
  <c r="P425" i="21"/>
  <c r="O425" i="21"/>
  <c r="N425" i="21"/>
  <c r="M425" i="21"/>
  <c r="Q425" i="21" s="1"/>
  <c r="L425" i="21"/>
  <c r="K425" i="21"/>
  <c r="C425" i="21"/>
  <c r="B425" i="21" s="1"/>
  <c r="O424" i="21"/>
  <c r="N424" i="21"/>
  <c r="M424" i="21"/>
  <c r="Q424" i="21" s="1"/>
  <c r="L424" i="21"/>
  <c r="K424" i="21"/>
  <c r="C424" i="21"/>
  <c r="B424" i="21"/>
  <c r="P423" i="21"/>
  <c r="O423" i="21"/>
  <c r="N423" i="21"/>
  <c r="M423" i="21"/>
  <c r="Q423" i="21" s="1"/>
  <c r="L423" i="21"/>
  <c r="K423" i="21"/>
  <c r="C423" i="21"/>
  <c r="B423" i="21" s="1"/>
  <c r="O422" i="21"/>
  <c r="N422" i="21"/>
  <c r="M422" i="21"/>
  <c r="P422" i="21" s="1"/>
  <c r="L422" i="21"/>
  <c r="K422" i="21"/>
  <c r="C422" i="21"/>
  <c r="B422" i="21"/>
  <c r="P421" i="21"/>
  <c r="O421" i="21"/>
  <c r="N421" i="21"/>
  <c r="M421" i="21"/>
  <c r="Q421" i="21" s="1"/>
  <c r="L421" i="21"/>
  <c r="K421" i="21"/>
  <c r="C421" i="21"/>
  <c r="B421" i="21" s="1"/>
  <c r="O420" i="21"/>
  <c r="N420" i="21"/>
  <c r="M420" i="21"/>
  <c r="Q420" i="21" s="1"/>
  <c r="L420" i="21"/>
  <c r="K420" i="21"/>
  <c r="C420" i="21"/>
  <c r="B420" i="21"/>
  <c r="P419" i="21"/>
  <c r="O419" i="21"/>
  <c r="N419" i="21"/>
  <c r="M419" i="21"/>
  <c r="Q419" i="21" s="1"/>
  <c r="L419" i="21"/>
  <c r="K419" i="21"/>
  <c r="C419" i="21"/>
  <c r="B419" i="21" s="1"/>
  <c r="O418" i="21"/>
  <c r="N418" i="21"/>
  <c r="M418" i="21"/>
  <c r="P418" i="21" s="1"/>
  <c r="L418" i="21"/>
  <c r="K418" i="21"/>
  <c r="C418" i="21"/>
  <c r="B418" i="21"/>
  <c r="P417" i="21"/>
  <c r="O417" i="21"/>
  <c r="N417" i="21"/>
  <c r="M417" i="21"/>
  <c r="Q417" i="21" s="1"/>
  <c r="L417" i="21"/>
  <c r="K417" i="21"/>
  <c r="C417" i="21"/>
  <c r="B417" i="21" s="1"/>
  <c r="M416" i="21"/>
  <c r="Q416" i="21" s="1"/>
  <c r="L416" i="21"/>
  <c r="K416" i="21"/>
  <c r="C416" i="21"/>
  <c r="B416" i="21"/>
  <c r="P415" i="21"/>
  <c r="M415" i="21"/>
  <c r="Q415" i="21" s="1"/>
  <c r="L415" i="21"/>
  <c r="K415" i="21"/>
  <c r="C415" i="21"/>
  <c r="B415" i="21" s="1"/>
  <c r="M414" i="21"/>
  <c r="P414" i="21" s="1"/>
  <c r="L414" i="21"/>
  <c r="K414" i="21"/>
  <c r="C414" i="21"/>
  <c r="B414" i="21"/>
  <c r="P413" i="21"/>
  <c r="M413" i="21"/>
  <c r="Q413" i="21" s="1"/>
  <c r="L413" i="21"/>
  <c r="K413" i="21"/>
  <c r="C413" i="21"/>
  <c r="B413" i="21" s="1"/>
  <c r="M412" i="21"/>
  <c r="Q412" i="21" s="1"/>
  <c r="L412" i="21"/>
  <c r="K412" i="21"/>
  <c r="C412" i="21"/>
  <c r="B412" i="21"/>
  <c r="P411" i="21"/>
  <c r="M411" i="21"/>
  <c r="Q411" i="21" s="1"/>
  <c r="L411" i="21"/>
  <c r="K411" i="21"/>
  <c r="C411" i="21"/>
  <c r="B411" i="21" s="1"/>
  <c r="M410" i="21"/>
  <c r="P410" i="21" s="1"/>
  <c r="L410" i="21"/>
  <c r="K410" i="21"/>
  <c r="C410" i="21"/>
  <c r="B410" i="21"/>
  <c r="P409" i="21"/>
  <c r="M409" i="21"/>
  <c r="Q409" i="21" s="1"/>
  <c r="L409" i="21"/>
  <c r="K409" i="21"/>
  <c r="C409" i="21"/>
  <c r="B409" i="21" s="1"/>
  <c r="M408" i="21"/>
  <c r="Q408" i="21" s="1"/>
  <c r="L408" i="21"/>
  <c r="K408" i="21"/>
  <c r="C408" i="21"/>
  <c r="B408" i="21"/>
  <c r="P407" i="21"/>
  <c r="M407" i="21"/>
  <c r="Q407" i="21" s="1"/>
  <c r="L407" i="21"/>
  <c r="K407" i="21"/>
  <c r="C407" i="21"/>
  <c r="B407" i="21" s="1"/>
  <c r="M406" i="21"/>
  <c r="P406" i="21" s="1"/>
  <c r="L406" i="21"/>
  <c r="K406" i="21"/>
  <c r="C406" i="21"/>
  <c r="B406" i="21"/>
  <c r="P405" i="21"/>
  <c r="M405" i="21"/>
  <c r="Q405" i="21" s="1"/>
  <c r="L405" i="21"/>
  <c r="K405" i="21"/>
  <c r="C405" i="21"/>
  <c r="B405" i="21" s="1"/>
  <c r="M404" i="21"/>
  <c r="Q404" i="21" s="1"/>
  <c r="L404" i="21"/>
  <c r="K404" i="21"/>
  <c r="C404" i="21"/>
  <c r="B404" i="21"/>
  <c r="P403" i="21"/>
  <c r="M403" i="21"/>
  <c r="Q403" i="21" s="1"/>
  <c r="L403" i="21"/>
  <c r="K403" i="21"/>
  <c r="C403" i="21"/>
  <c r="B403" i="21" s="1"/>
  <c r="Q402" i="21"/>
  <c r="M402" i="21"/>
  <c r="P402" i="21" s="1"/>
  <c r="L402" i="21"/>
  <c r="K402" i="21"/>
  <c r="C402" i="21"/>
  <c r="B402" i="21"/>
  <c r="P401" i="21"/>
  <c r="M401" i="21"/>
  <c r="Q401" i="21" s="1"/>
  <c r="L401" i="21"/>
  <c r="K401" i="21"/>
  <c r="C401" i="21"/>
  <c r="B401" i="21" s="1"/>
  <c r="M400" i="21"/>
  <c r="Q400" i="21" s="1"/>
  <c r="L400" i="21"/>
  <c r="K400" i="21"/>
  <c r="C400" i="21"/>
  <c r="B400" i="21"/>
  <c r="P399" i="21"/>
  <c r="M399" i="21"/>
  <c r="Q399" i="21" s="1"/>
  <c r="L399" i="21"/>
  <c r="K399" i="21"/>
  <c r="C399" i="21"/>
  <c r="B399" i="21" s="1"/>
  <c r="Q398" i="21"/>
  <c r="M398" i="21"/>
  <c r="P398" i="21" s="1"/>
  <c r="L398" i="21"/>
  <c r="K398" i="21"/>
  <c r="C398" i="21"/>
  <c r="B398" i="21"/>
  <c r="P397" i="21"/>
  <c r="M397" i="21"/>
  <c r="Q397" i="21" s="1"/>
  <c r="L397" i="21"/>
  <c r="K397" i="21"/>
  <c r="C397" i="21"/>
  <c r="B397" i="21" s="1"/>
  <c r="M396" i="21"/>
  <c r="Q396" i="21" s="1"/>
  <c r="L396" i="21"/>
  <c r="K396" i="21"/>
  <c r="C396" i="21"/>
  <c r="B396" i="21"/>
  <c r="P395" i="21"/>
  <c r="M395" i="21"/>
  <c r="Q395" i="21" s="1"/>
  <c r="L395" i="21"/>
  <c r="K395" i="21"/>
  <c r="C395" i="21"/>
  <c r="B395" i="21" s="1"/>
  <c r="M394" i="21"/>
  <c r="P394" i="21" s="1"/>
  <c r="L394" i="21"/>
  <c r="K394" i="21"/>
  <c r="C394" i="21"/>
  <c r="B394" i="21"/>
  <c r="P393" i="21"/>
  <c r="M393" i="21"/>
  <c r="Q393" i="21" s="1"/>
  <c r="L393" i="21"/>
  <c r="K393" i="21"/>
  <c r="C393" i="21"/>
  <c r="B393" i="21" s="1"/>
  <c r="M392" i="21"/>
  <c r="Q392" i="21" s="1"/>
  <c r="L392" i="21"/>
  <c r="K392" i="21"/>
  <c r="C392" i="21"/>
  <c r="B392" i="21"/>
  <c r="P391" i="21"/>
  <c r="M391" i="21"/>
  <c r="Q391" i="21" s="1"/>
  <c r="L391" i="21"/>
  <c r="K391" i="21"/>
  <c r="C391" i="21"/>
  <c r="B391" i="21" s="1"/>
  <c r="M390" i="21"/>
  <c r="P390" i="21" s="1"/>
  <c r="L390" i="21"/>
  <c r="K390" i="21"/>
  <c r="C390" i="21"/>
  <c r="B390" i="21"/>
  <c r="P389" i="21"/>
  <c r="M389" i="21"/>
  <c r="Q389" i="21" s="1"/>
  <c r="L389" i="21"/>
  <c r="K389" i="21"/>
  <c r="C389" i="21"/>
  <c r="B389" i="21" s="1"/>
  <c r="M388" i="21"/>
  <c r="Q388" i="21" s="1"/>
  <c r="L388" i="21"/>
  <c r="K388" i="21"/>
  <c r="C388" i="21"/>
  <c r="B388" i="21"/>
  <c r="P387" i="21"/>
  <c r="M387" i="21"/>
  <c r="Q387" i="21" s="1"/>
  <c r="L387" i="21"/>
  <c r="K387" i="21"/>
  <c r="C387" i="21"/>
  <c r="B387" i="21" s="1"/>
  <c r="M386" i="21"/>
  <c r="P386" i="21" s="1"/>
  <c r="L386" i="21"/>
  <c r="K386" i="21"/>
  <c r="C386" i="21"/>
  <c r="B386" i="21"/>
  <c r="P385" i="21"/>
  <c r="M385" i="21"/>
  <c r="Q385" i="21" s="1"/>
  <c r="L385" i="21"/>
  <c r="K385" i="21"/>
  <c r="C385" i="21"/>
  <c r="B385" i="21" s="1"/>
  <c r="M384" i="21"/>
  <c r="Q384" i="21" s="1"/>
  <c r="L384" i="21"/>
  <c r="K384" i="21"/>
  <c r="C384" i="21"/>
  <c r="B384" i="21"/>
  <c r="P383" i="21"/>
  <c r="M383" i="21"/>
  <c r="Q383" i="21" s="1"/>
  <c r="L383" i="21"/>
  <c r="K383" i="21"/>
  <c r="C383" i="21"/>
  <c r="B383" i="21" s="1"/>
  <c r="M382" i="21"/>
  <c r="P382" i="21" s="1"/>
  <c r="L382" i="21"/>
  <c r="K382" i="21"/>
  <c r="C382" i="21"/>
  <c r="B382" i="21"/>
  <c r="P381" i="21"/>
  <c r="M381" i="21"/>
  <c r="Q381" i="21" s="1"/>
  <c r="L381" i="21"/>
  <c r="K381" i="21"/>
  <c r="C381" i="21"/>
  <c r="B381" i="21" s="1"/>
  <c r="M380" i="21"/>
  <c r="Q380" i="21" s="1"/>
  <c r="L380" i="21"/>
  <c r="K380" i="21"/>
  <c r="C380" i="21"/>
  <c r="B380" i="21"/>
  <c r="P379" i="21"/>
  <c r="M379" i="21"/>
  <c r="Q379" i="21" s="1"/>
  <c r="L379" i="21"/>
  <c r="K379" i="21"/>
  <c r="C379" i="21"/>
  <c r="B379" i="21" s="1"/>
  <c r="M378" i="21"/>
  <c r="P378" i="21" s="1"/>
  <c r="L378" i="21"/>
  <c r="K378" i="21"/>
  <c r="C378" i="21"/>
  <c r="B378" i="21"/>
  <c r="P377" i="21"/>
  <c r="M377" i="21"/>
  <c r="Q377" i="21" s="1"/>
  <c r="L377" i="21"/>
  <c r="K377" i="21"/>
  <c r="C377" i="21"/>
  <c r="B377" i="21" s="1"/>
  <c r="M376" i="21"/>
  <c r="Q376" i="21" s="1"/>
  <c r="L376" i="21"/>
  <c r="K376" i="21"/>
  <c r="C376" i="21"/>
  <c r="B376" i="21"/>
  <c r="P375" i="21"/>
  <c r="M375" i="21"/>
  <c r="Q375" i="21" s="1"/>
  <c r="L375" i="21"/>
  <c r="K375" i="21"/>
  <c r="C375" i="21"/>
  <c r="B375" i="21" s="1"/>
  <c r="Q374" i="21"/>
  <c r="M374" i="21"/>
  <c r="P374" i="21" s="1"/>
  <c r="L374" i="21"/>
  <c r="K374" i="21"/>
  <c r="C374" i="21"/>
  <c r="B374" i="21"/>
  <c r="P373" i="21"/>
  <c r="O373" i="21"/>
  <c r="N373" i="21"/>
  <c r="M373" i="21"/>
  <c r="Q373" i="21" s="1"/>
  <c r="L373" i="21"/>
  <c r="K373" i="21"/>
  <c r="C373" i="21"/>
  <c r="B373" i="21" s="1"/>
  <c r="O372" i="21"/>
  <c r="N372" i="21"/>
  <c r="M372" i="21"/>
  <c r="P372" i="21" s="1"/>
  <c r="L372" i="21"/>
  <c r="K372" i="21"/>
  <c r="C372" i="21"/>
  <c r="B372" i="21"/>
  <c r="P371" i="21"/>
  <c r="O371" i="21"/>
  <c r="N371" i="21"/>
  <c r="M371" i="21"/>
  <c r="Q371" i="21" s="1"/>
  <c r="L371" i="21"/>
  <c r="K371" i="21"/>
  <c r="C371" i="21"/>
  <c r="B371" i="21" s="1"/>
  <c r="Q370" i="21"/>
  <c r="O370" i="21"/>
  <c r="N370" i="21"/>
  <c r="M370" i="21"/>
  <c r="P370" i="21" s="1"/>
  <c r="L370" i="21"/>
  <c r="K370" i="21"/>
  <c r="C370" i="21"/>
  <c r="B370" i="21" s="1"/>
  <c r="P369" i="21"/>
  <c r="O369" i="21"/>
  <c r="N369" i="21"/>
  <c r="M369" i="21"/>
  <c r="Q369" i="21" s="1"/>
  <c r="L369" i="21"/>
  <c r="K369" i="21"/>
  <c r="C369" i="21"/>
  <c r="B369" i="21" s="1"/>
  <c r="O368" i="21"/>
  <c r="N368" i="21"/>
  <c r="M368" i="21"/>
  <c r="Q368" i="21" s="1"/>
  <c r="L368" i="21"/>
  <c r="K368" i="21"/>
  <c r="C368" i="21"/>
  <c r="B368" i="21"/>
  <c r="P367" i="21"/>
  <c r="O367" i="21"/>
  <c r="N367" i="21"/>
  <c r="M367" i="21"/>
  <c r="Q367" i="21" s="1"/>
  <c r="L367" i="21"/>
  <c r="K367" i="21"/>
  <c r="C367" i="21"/>
  <c r="B367" i="21" s="1"/>
  <c r="O366" i="21"/>
  <c r="N366" i="21"/>
  <c r="M366" i="21"/>
  <c r="Q366" i="21" s="1"/>
  <c r="L366" i="21"/>
  <c r="K366" i="21"/>
  <c r="C366" i="21"/>
  <c r="B366" i="21"/>
  <c r="P365" i="21"/>
  <c r="O365" i="21"/>
  <c r="N365" i="21"/>
  <c r="M365" i="21"/>
  <c r="Q365" i="21" s="1"/>
  <c r="L365" i="21"/>
  <c r="K365" i="21"/>
  <c r="C365" i="21"/>
  <c r="B365" i="21" s="1"/>
  <c r="O364" i="21"/>
  <c r="N364" i="21"/>
  <c r="M364" i="21"/>
  <c r="Q364" i="21" s="1"/>
  <c r="L364" i="21"/>
  <c r="K364" i="21"/>
  <c r="C364" i="21"/>
  <c r="B364" i="21"/>
  <c r="P363" i="21"/>
  <c r="O363" i="21"/>
  <c r="N363" i="21"/>
  <c r="M363" i="21"/>
  <c r="Q363" i="21" s="1"/>
  <c r="L363" i="21"/>
  <c r="K363" i="21"/>
  <c r="C363" i="21"/>
  <c r="B363" i="21" s="1"/>
  <c r="O362" i="21"/>
  <c r="N362" i="21"/>
  <c r="M362" i="21"/>
  <c r="Q362" i="21" s="1"/>
  <c r="L362" i="21"/>
  <c r="K362" i="21"/>
  <c r="C362" i="21"/>
  <c r="B362" i="21"/>
  <c r="P361" i="21"/>
  <c r="O361" i="21"/>
  <c r="N361" i="21"/>
  <c r="M361" i="21"/>
  <c r="Q361" i="21" s="1"/>
  <c r="L361" i="21"/>
  <c r="K361" i="21"/>
  <c r="C361" i="21"/>
  <c r="B361" i="21" s="1"/>
  <c r="O360" i="21"/>
  <c r="N360" i="21"/>
  <c r="M360" i="21"/>
  <c r="Q360" i="21" s="1"/>
  <c r="L360" i="21"/>
  <c r="K360" i="21"/>
  <c r="C360" i="21"/>
  <c r="B360" i="21"/>
  <c r="P359" i="21"/>
  <c r="O359" i="21"/>
  <c r="N359" i="21"/>
  <c r="M359" i="21"/>
  <c r="Q359" i="21" s="1"/>
  <c r="L359" i="21"/>
  <c r="K359" i="21"/>
  <c r="C359" i="21"/>
  <c r="B359" i="21" s="1"/>
  <c r="O358" i="21"/>
  <c r="N358" i="21"/>
  <c r="M358" i="21"/>
  <c r="Q358" i="21" s="1"/>
  <c r="L358" i="21"/>
  <c r="K358" i="21"/>
  <c r="C358" i="21"/>
  <c r="B358" i="21"/>
  <c r="P357" i="21"/>
  <c r="O357" i="21"/>
  <c r="N357" i="21"/>
  <c r="M357" i="21"/>
  <c r="Q357" i="21" s="1"/>
  <c r="L357" i="21"/>
  <c r="K357" i="21"/>
  <c r="C357" i="21"/>
  <c r="B357" i="21" s="1"/>
  <c r="O356" i="21"/>
  <c r="N356" i="21"/>
  <c r="M356" i="21"/>
  <c r="Q356" i="21" s="1"/>
  <c r="L356" i="21"/>
  <c r="K356" i="21"/>
  <c r="C356" i="21"/>
  <c r="B356" i="21"/>
  <c r="P355" i="21"/>
  <c r="O355" i="21"/>
  <c r="N355" i="21"/>
  <c r="M355" i="21"/>
  <c r="Q355" i="21" s="1"/>
  <c r="L355" i="21"/>
  <c r="K355" i="21"/>
  <c r="C355" i="21"/>
  <c r="B355" i="21" s="1"/>
  <c r="O354" i="21"/>
  <c r="N354" i="21"/>
  <c r="M354" i="21"/>
  <c r="Q354" i="21" s="1"/>
  <c r="L354" i="21"/>
  <c r="K354" i="21"/>
  <c r="C354" i="21"/>
  <c r="B354" i="21"/>
  <c r="P353" i="21"/>
  <c r="O353" i="21"/>
  <c r="N353" i="21"/>
  <c r="M353" i="21"/>
  <c r="Q353" i="21" s="1"/>
  <c r="L353" i="21"/>
  <c r="K353" i="21"/>
  <c r="C353" i="21"/>
  <c r="B353" i="21" s="1"/>
  <c r="O352" i="21"/>
  <c r="N352" i="21"/>
  <c r="M352" i="21"/>
  <c r="Q352" i="21" s="1"/>
  <c r="L352" i="21"/>
  <c r="K352" i="21"/>
  <c r="C352" i="21"/>
  <c r="B352" i="21"/>
  <c r="P351" i="21"/>
  <c r="O351" i="21"/>
  <c r="N351" i="21"/>
  <c r="M351" i="21"/>
  <c r="Q351" i="21" s="1"/>
  <c r="L351" i="21"/>
  <c r="K351" i="21"/>
  <c r="C351" i="21"/>
  <c r="B351" i="21" s="1"/>
  <c r="O350" i="21"/>
  <c r="N350" i="21"/>
  <c r="M350" i="21"/>
  <c r="Q350" i="21" s="1"/>
  <c r="L350" i="21"/>
  <c r="K350" i="21"/>
  <c r="C350" i="21"/>
  <c r="B350" i="21"/>
  <c r="P349" i="21"/>
  <c r="O349" i="21"/>
  <c r="N349" i="21"/>
  <c r="M349" i="21"/>
  <c r="Q349" i="21" s="1"/>
  <c r="L349" i="21"/>
  <c r="K349" i="21"/>
  <c r="C349" i="21"/>
  <c r="B349" i="21" s="1"/>
  <c r="O348" i="21"/>
  <c r="N348" i="21"/>
  <c r="M348" i="21"/>
  <c r="Q348" i="21" s="1"/>
  <c r="L348" i="21"/>
  <c r="K348" i="21"/>
  <c r="C348" i="21"/>
  <c r="B348" i="21"/>
  <c r="P347" i="21"/>
  <c r="O347" i="21"/>
  <c r="N347" i="21"/>
  <c r="M347" i="21"/>
  <c r="Q347" i="21" s="1"/>
  <c r="L347" i="21"/>
  <c r="K347" i="21"/>
  <c r="C347" i="21"/>
  <c r="B347" i="21" s="1"/>
  <c r="O346" i="21"/>
  <c r="N346" i="21"/>
  <c r="M346" i="21"/>
  <c r="Q346" i="21" s="1"/>
  <c r="L346" i="21"/>
  <c r="K346" i="21"/>
  <c r="C346" i="21"/>
  <c r="B346" i="21"/>
  <c r="P345" i="21"/>
  <c r="O345" i="21"/>
  <c r="N345" i="21"/>
  <c r="M345" i="21"/>
  <c r="Q345" i="21" s="1"/>
  <c r="L345" i="21"/>
  <c r="K345" i="21"/>
  <c r="C345" i="21"/>
  <c r="B345" i="21" s="1"/>
  <c r="O344" i="21"/>
  <c r="N344" i="21"/>
  <c r="M344" i="21"/>
  <c r="Q344" i="21" s="1"/>
  <c r="L344" i="21"/>
  <c r="K344" i="21"/>
  <c r="C344" i="21"/>
  <c r="B344" i="21"/>
  <c r="P343" i="21"/>
  <c r="O343" i="21"/>
  <c r="N343" i="21"/>
  <c r="M343" i="21"/>
  <c r="Q343" i="21" s="1"/>
  <c r="L343" i="21"/>
  <c r="K343" i="21"/>
  <c r="C343" i="21"/>
  <c r="B343" i="21" s="1"/>
  <c r="O342" i="21"/>
  <c r="N342" i="21"/>
  <c r="M342" i="21"/>
  <c r="Q342" i="21" s="1"/>
  <c r="L342" i="21"/>
  <c r="K342" i="21"/>
  <c r="C342" i="21"/>
  <c r="B342" i="21"/>
  <c r="P341" i="21"/>
  <c r="O341" i="21"/>
  <c r="N341" i="21"/>
  <c r="M341" i="21"/>
  <c r="Q341" i="21" s="1"/>
  <c r="L341" i="21"/>
  <c r="K341" i="21"/>
  <c r="C341" i="21"/>
  <c r="B341" i="21" s="1"/>
  <c r="O340" i="21"/>
  <c r="N340" i="21"/>
  <c r="M340" i="21"/>
  <c r="Q340" i="21" s="1"/>
  <c r="L340" i="21"/>
  <c r="K340" i="21"/>
  <c r="C340" i="21"/>
  <c r="B340" i="21"/>
  <c r="P339" i="21"/>
  <c r="O339" i="21"/>
  <c r="N339" i="21"/>
  <c r="M339" i="21"/>
  <c r="Q339" i="21" s="1"/>
  <c r="L339" i="21"/>
  <c r="K339" i="21"/>
  <c r="C339" i="21"/>
  <c r="B339" i="21" s="1"/>
  <c r="O338" i="21"/>
  <c r="N338" i="21"/>
  <c r="M338" i="21"/>
  <c r="Q338" i="21" s="1"/>
  <c r="L338" i="21"/>
  <c r="K338" i="21"/>
  <c r="C338" i="21"/>
  <c r="B338" i="21"/>
  <c r="P337" i="21"/>
  <c r="O337" i="21"/>
  <c r="N337" i="21"/>
  <c r="M337" i="21"/>
  <c r="Q337" i="21" s="1"/>
  <c r="L337" i="21"/>
  <c r="K337" i="21"/>
  <c r="C337" i="21"/>
  <c r="B337" i="21" s="1"/>
  <c r="O336" i="21"/>
  <c r="N336" i="21"/>
  <c r="M336" i="21"/>
  <c r="Q336" i="21" s="1"/>
  <c r="L336" i="21"/>
  <c r="K336" i="21"/>
  <c r="C336" i="21"/>
  <c r="B336" i="21"/>
  <c r="P335" i="21"/>
  <c r="O335" i="21"/>
  <c r="N335" i="21"/>
  <c r="M335" i="21"/>
  <c r="Q335" i="21" s="1"/>
  <c r="L335" i="21"/>
  <c r="K335" i="21"/>
  <c r="C335" i="21"/>
  <c r="B335" i="21" s="1"/>
  <c r="O334" i="21"/>
  <c r="N334" i="21"/>
  <c r="M334" i="21"/>
  <c r="Q334" i="21" s="1"/>
  <c r="L334" i="21"/>
  <c r="K334" i="21"/>
  <c r="C334" i="21"/>
  <c r="B334" i="21"/>
  <c r="P333" i="21"/>
  <c r="O333" i="21"/>
  <c r="N333" i="21"/>
  <c r="M333" i="21"/>
  <c r="Q333" i="21" s="1"/>
  <c r="L333" i="21"/>
  <c r="K333" i="21"/>
  <c r="C333" i="21"/>
  <c r="B333" i="21" s="1"/>
  <c r="O332" i="21"/>
  <c r="N332" i="21"/>
  <c r="M332" i="21"/>
  <c r="Q332" i="21" s="1"/>
  <c r="L332" i="21"/>
  <c r="K332" i="21"/>
  <c r="C332" i="21"/>
  <c r="B332" i="21"/>
  <c r="P331" i="21"/>
  <c r="O331" i="21"/>
  <c r="N331" i="21"/>
  <c r="M331" i="21"/>
  <c r="Q331" i="21" s="1"/>
  <c r="L331" i="21"/>
  <c r="K331" i="21"/>
  <c r="C331" i="21"/>
  <c r="B331" i="21" s="1"/>
  <c r="O330" i="21"/>
  <c r="N330" i="21"/>
  <c r="M330" i="21"/>
  <c r="Q330" i="21" s="1"/>
  <c r="L330" i="21"/>
  <c r="K330" i="21"/>
  <c r="C330" i="21"/>
  <c r="B330" i="21"/>
  <c r="P329" i="21"/>
  <c r="O329" i="21"/>
  <c r="N329" i="21"/>
  <c r="M329" i="21"/>
  <c r="Q329" i="21" s="1"/>
  <c r="L329" i="21"/>
  <c r="K329" i="21"/>
  <c r="C329" i="21"/>
  <c r="B329" i="21" s="1"/>
  <c r="O328" i="21"/>
  <c r="N328" i="21"/>
  <c r="M328" i="21"/>
  <c r="Q328" i="21" s="1"/>
  <c r="L328" i="21"/>
  <c r="K328" i="21"/>
  <c r="C328" i="21"/>
  <c r="B328" i="21"/>
  <c r="P327" i="21"/>
  <c r="O327" i="21"/>
  <c r="N327" i="21"/>
  <c r="M327" i="21"/>
  <c r="Q327" i="21" s="1"/>
  <c r="L327" i="21"/>
  <c r="K327" i="21"/>
  <c r="C327" i="21"/>
  <c r="B327" i="21" s="1"/>
  <c r="O326" i="21"/>
  <c r="N326" i="21"/>
  <c r="M326" i="21"/>
  <c r="Q326" i="21" s="1"/>
  <c r="L326" i="21"/>
  <c r="K326" i="21"/>
  <c r="C326" i="21"/>
  <c r="B326" i="21"/>
  <c r="P325" i="21"/>
  <c r="O325" i="21"/>
  <c r="N325" i="21"/>
  <c r="M325" i="21"/>
  <c r="Q325" i="21" s="1"/>
  <c r="L325" i="21"/>
  <c r="K325" i="21"/>
  <c r="C325" i="21"/>
  <c r="B325" i="21" s="1"/>
  <c r="O324" i="21"/>
  <c r="N324" i="21"/>
  <c r="M324" i="21"/>
  <c r="Q324" i="21" s="1"/>
  <c r="L324" i="21"/>
  <c r="K324" i="21"/>
  <c r="C324" i="21"/>
  <c r="B324" i="21"/>
  <c r="P323" i="21"/>
  <c r="O323" i="21"/>
  <c r="N323" i="21"/>
  <c r="M323" i="21"/>
  <c r="Q323" i="21" s="1"/>
  <c r="L323" i="21"/>
  <c r="K323" i="21"/>
  <c r="C323" i="21"/>
  <c r="B323" i="21" s="1"/>
  <c r="O322" i="21"/>
  <c r="N322" i="21"/>
  <c r="M322" i="21"/>
  <c r="Q322" i="21" s="1"/>
  <c r="L322" i="21"/>
  <c r="K322" i="21"/>
  <c r="C322" i="21"/>
  <c r="B322" i="21"/>
  <c r="P321" i="21"/>
  <c r="O321" i="21"/>
  <c r="N321" i="21"/>
  <c r="M321" i="21"/>
  <c r="Q321" i="21" s="1"/>
  <c r="L321" i="21"/>
  <c r="K321" i="21"/>
  <c r="C321" i="21"/>
  <c r="B321" i="21" s="1"/>
  <c r="O320" i="21"/>
  <c r="N320" i="21"/>
  <c r="M320" i="21"/>
  <c r="Q320" i="21" s="1"/>
  <c r="L320" i="21"/>
  <c r="K320" i="21"/>
  <c r="C320" i="21"/>
  <c r="B320" i="21"/>
  <c r="P319" i="21"/>
  <c r="O319" i="21"/>
  <c r="N319" i="21"/>
  <c r="M319" i="21"/>
  <c r="Q319" i="21" s="1"/>
  <c r="L319" i="21"/>
  <c r="K319" i="21"/>
  <c r="C319" i="21"/>
  <c r="B319" i="21" s="1"/>
  <c r="O318" i="21"/>
  <c r="N318" i="21"/>
  <c r="M318" i="21"/>
  <c r="Q318" i="21" s="1"/>
  <c r="L318" i="21"/>
  <c r="K318" i="21"/>
  <c r="C318" i="21"/>
  <c r="B318" i="21"/>
  <c r="P317" i="21"/>
  <c r="O317" i="21"/>
  <c r="N317" i="21"/>
  <c r="M317" i="21"/>
  <c r="Q317" i="21" s="1"/>
  <c r="L317" i="21"/>
  <c r="K317" i="21"/>
  <c r="C317" i="21"/>
  <c r="B317" i="21" s="1"/>
  <c r="O316" i="21"/>
  <c r="N316" i="21"/>
  <c r="M316" i="21"/>
  <c r="Q316" i="21" s="1"/>
  <c r="L316" i="21"/>
  <c r="K316" i="21"/>
  <c r="C316" i="21"/>
  <c r="B316" i="21"/>
  <c r="P315" i="21"/>
  <c r="O315" i="21"/>
  <c r="N315" i="21"/>
  <c r="M315" i="21"/>
  <c r="Q315" i="21" s="1"/>
  <c r="L315" i="21"/>
  <c r="K315" i="21"/>
  <c r="C315" i="21"/>
  <c r="B315" i="21" s="1"/>
  <c r="O314" i="21"/>
  <c r="N314" i="21"/>
  <c r="M314" i="21"/>
  <c r="Q314" i="21" s="1"/>
  <c r="L314" i="21"/>
  <c r="K314" i="21"/>
  <c r="C314" i="21"/>
  <c r="B314" i="21"/>
  <c r="P313" i="21"/>
  <c r="O313" i="21"/>
  <c r="N313" i="21"/>
  <c r="M313" i="21"/>
  <c r="Q313" i="21" s="1"/>
  <c r="L313" i="21"/>
  <c r="K313" i="21"/>
  <c r="C313" i="21"/>
  <c r="B313" i="21" s="1"/>
  <c r="O312" i="21"/>
  <c r="N312" i="21"/>
  <c r="M312" i="21"/>
  <c r="Q312" i="21" s="1"/>
  <c r="L312" i="21"/>
  <c r="K312" i="21"/>
  <c r="C312" i="21"/>
  <c r="B312" i="21"/>
  <c r="P311" i="21"/>
  <c r="O311" i="21"/>
  <c r="N311" i="21"/>
  <c r="M311" i="21"/>
  <c r="Q311" i="21" s="1"/>
  <c r="L311" i="21"/>
  <c r="K311" i="21"/>
  <c r="C311" i="21"/>
  <c r="B311" i="21" s="1"/>
  <c r="O310" i="21"/>
  <c r="N310" i="21"/>
  <c r="M310" i="21"/>
  <c r="Q310" i="21" s="1"/>
  <c r="L310" i="21"/>
  <c r="K310" i="21"/>
  <c r="C310" i="21"/>
  <c r="B310" i="21"/>
  <c r="P309" i="21"/>
  <c r="O309" i="21"/>
  <c r="N309" i="21"/>
  <c r="M309" i="21"/>
  <c r="Q309" i="21" s="1"/>
  <c r="L309" i="21"/>
  <c r="K309" i="21"/>
  <c r="C309" i="21"/>
  <c r="B309" i="21" s="1"/>
  <c r="O308" i="21"/>
  <c r="N308" i="21"/>
  <c r="M308" i="21"/>
  <c r="Q308" i="21" s="1"/>
  <c r="L308" i="21"/>
  <c r="K308" i="21"/>
  <c r="C308" i="21"/>
  <c r="B308" i="21"/>
  <c r="P307" i="21"/>
  <c r="O307" i="21"/>
  <c r="N307" i="21"/>
  <c r="M307" i="21"/>
  <c r="Q307" i="21" s="1"/>
  <c r="L307" i="21"/>
  <c r="K307" i="21"/>
  <c r="C307" i="21"/>
  <c r="B307" i="21" s="1"/>
  <c r="O306" i="21"/>
  <c r="N306" i="21"/>
  <c r="M306" i="21"/>
  <c r="Q306" i="21" s="1"/>
  <c r="L306" i="21"/>
  <c r="K306" i="21"/>
  <c r="C306" i="21"/>
  <c r="B306" i="21"/>
  <c r="P305" i="21"/>
  <c r="O305" i="21"/>
  <c r="N305" i="21"/>
  <c r="M305" i="21"/>
  <c r="Q305" i="21" s="1"/>
  <c r="L305" i="21"/>
  <c r="K305" i="21"/>
  <c r="C305" i="21"/>
  <c r="B305" i="21" s="1"/>
  <c r="O304" i="21"/>
  <c r="N304" i="21"/>
  <c r="M304" i="21"/>
  <c r="Q304" i="21" s="1"/>
  <c r="L304" i="21"/>
  <c r="K304" i="21"/>
  <c r="C304" i="21"/>
  <c r="B304" i="21"/>
  <c r="P303" i="21"/>
  <c r="O303" i="21"/>
  <c r="N303" i="21"/>
  <c r="M303" i="21"/>
  <c r="Q303" i="21" s="1"/>
  <c r="L303" i="21"/>
  <c r="K303" i="21"/>
  <c r="C303" i="21"/>
  <c r="B303" i="21" s="1"/>
  <c r="O302" i="21"/>
  <c r="N302" i="21"/>
  <c r="M302" i="21"/>
  <c r="Q302" i="21" s="1"/>
  <c r="L302" i="21"/>
  <c r="K302" i="21"/>
  <c r="C302" i="21"/>
  <c r="B302" i="21"/>
  <c r="P301" i="21"/>
  <c r="O301" i="21"/>
  <c r="N301" i="21"/>
  <c r="M301" i="21"/>
  <c r="Q301" i="21" s="1"/>
  <c r="L301" i="21"/>
  <c r="K301" i="21"/>
  <c r="C301" i="21"/>
  <c r="B301" i="21" s="1"/>
  <c r="O300" i="21"/>
  <c r="N300" i="21"/>
  <c r="M300" i="21"/>
  <c r="Q300" i="21" s="1"/>
  <c r="L300" i="21"/>
  <c r="K300" i="21"/>
  <c r="C300" i="21"/>
  <c r="B300" i="21"/>
  <c r="P299" i="21"/>
  <c r="O299" i="21"/>
  <c r="N299" i="21"/>
  <c r="M299" i="21"/>
  <c r="Q299" i="21" s="1"/>
  <c r="L299" i="21"/>
  <c r="K299" i="21"/>
  <c r="C299" i="21"/>
  <c r="B299" i="21" s="1"/>
  <c r="O298" i="21"/>
  <c r="N298" i="21"/>
  <c r="M298" i="21"/>
  <c r="Q298" i="21" s="1"/>
  <c r="L298" i="21"/>
  <c r="K298" i="21"/>
  <c r="C298" i="21"/>
  <c r="B298" i="21"/>
  <c r="P297" i="21"/>
  <c r="O297" i="21"/>
  <c r="N297" i="21"/>
  <c r="M297" i="21"/>
  <c r="Q297" i="21" s="1"/>
  <c r="L297" i="21"/>
  <c r="K297" i="21"/>
  <c r="C297" i="21"/>
  <c r="B297" i="21" s="1"/>
  <c r="O296" i="21"/>
  <c r="N296" i="21"/>
  <c r="M296" i="21"/>
  <c r="Q296" i="21" s="1"/>
  <c r="L296" i="21"/>
  <c r="K296" i="21"/>
  <c r="C296" i="21"/>
  <c r="B296" i="21"/>
  <c r="P295" i="21"/>
  <c r="O295" i="21"/>
  <c r="N295" i="21"/>
  <c r="M295" i="21"/>
  <c r="Q295" i="21" s="1"/>
  <c r="L295" i="21"/>
  <c r="K295" i="21"/>
  <c r="C295" i="21"/>
  <c r="B295" i="21" s="1"/>
  <c r="O294" i="21"/>
  <c r="N294" i="21"/>
  <c r="M294" i="21"/>
  <c r="Q294" i="21" s="1"/>
  <c r="L294" i="21"/>
  <c r="K294" i="21"/>
  <c r="C294" i="21"/>
  <c r="B294" i="21"/>
  <c r="P293" i="21"/>
  <c r="O293" i="21"/>
  <c r="N293" i="21"/>
  <c r="M293" i="21"/>
  <c r="Q293" i="21" s="1"/>
  <c r="L293" i="21"/>
  <c r="K293" i="21"/>
  <c r="C293" i="21"/>
  <c r="B293" i="21" s="1"/>
  <c r="O292" i="21"/>
  <c r="N292" i="21"/>
  <c r="M292" i="21"/>
  <c r="Q292" i="21" s="1"/>
  <c r="L292" i="21"/>
  <c r="K292" i="21"/>
  <c r="C292" i="21"/>
  <c r="B292" i="21"/>
  <c r="P291" i="21"/>
  <c r="O291" i="21"/>
  <c r="N291" i="21"/>
  <c r="M291" i="21"/>
  <c r="Q291" i="21" s="1"/>
  <c r="L291" i="21"/>
  <c r="K291" i="21"/>
  <c r="C291" i="21"/>
  <c r="B291" i="21" s="1"/>
  <c r="O290" i="21"/>
  <c r="N290" i="21"/>
  <c r="M290" i="21"/>
  <c r="Q290" i="21" s="1"/>
  <c r="L290" i="21"/>
  <c r="K290" i="21"/>
  <c r="C290" i="21"/>
  <c r="B290" i="21"/>
  <c r="P289" i="21"/>
  <c r="O289" i="21"/>
  <c r="N289" i="21"/>
  <c r="M289" i="21"/>
  <c r="Q289" i="21" s="1"/>
  <c r="L289" i="21"/>
  <c r="K289" i="21"/>
  <c r="C289" i="21"/>
  <c r="B289" i="21" s="1"/>
  <c r="O288" i="21"/>
  <c r="N288" i="21"/>
  <c r="M288" i="21"/>
  <c r="Q288" i="21" s="1"/>
  <c r="L288" i="21"/>
  <c r="K288" i="21"/>
  <c r="C288" i="21"/>
  <c r="B288" i="21"/>
  <c r="P287" i="21"/>
  <c r="O287" i="21"/>
  <c r="N287" i="21"/>
  <c r="M287" i="21"/>
  <c r="Q287" i="21" s="1"/>
  <c r="L287" i="21"/>
  <c r="K287" i="21"/>
  <c r="C287" i="21"/>
  <c r="B287" i="21" s="1"/>
  <c r="O286" i="21"/>
  <c r="N286" i="21"/>
  <c r="M286" i="21"/>
  <c r="Q286" i="21" s="1"/>
  <c r="L286" i="21"/>
  <c r="K286" i="21"/>
  <c r="C286" i="21"/>
  <c r="B286" i="21"/>
  <c r="P285" i="21"/>
  <c r="O285" i="21"/>
  <c r="N285" i="21"/>
  <c r="M285" i="21"/>
  <c r="Q285" i="21" s="1"/>
  <c r="L285" i="21"/>
  <c r="K285" i="21"/>
  <c r="C285" i="21"/>
  <c r="B285" i="21" s="1"/>
  <c r="O284" i="21"/>
  <c r="N284" i="21"/>
  <c r="M284" i="21"/>
  <c r="Q284" i="21" s="1"/>
  <c r="L284" i="21"/>
  <c r="K284" i="21"/>
  <c r="C284" i="21"/>
  <c r="B284" i="21"/>
  <c r="P283" i="21"/>
  <c r="O283" i="21"/>
  <c r="N283" i="21"/>
  <c r="M283" i="21"/>
  <c r="Q283" i="21" s="1"/>
  <c r="L283" i="21"/>
  <c r="K283" i="21"/>
  <c r="C283" i="21"/>
  <c r="B283" i="21" s="1"/>
  <c r="O282" i="21"/>
  <c r="N282" i="21"/>
  <c r="M282" i="21"/>
  <c r="Q282" i="21" s="1"/>
  <c r="L282" i="21"/>
  <c r="K282" i="21"/>
  <c r="C282" i="21"/>
  <c r="B282" i="21"/>
  <c r="P281" i="21"/>
  <c r="O281" i="21"/>
  <c r="N281" i="21"/>
  <c r="M281" i="21"/>
  <c r="Q281" i="21" s="1"/>
  <c r="L281" i="21"/>
  <c r="K281" i="21"/>
  <c r="C281" i="21"/>
  <c r="B281" i="21" s="1"/>
  <c r="O280" i="21"/>
  <c r="N280" i="21"/>
  <c r="M280" i="21"/>
  <c r="Q280" i="21" s="1"/>
  <c r="L280" i="21"/>
  <c r="K280" i="21"/>
  <c r="C280" i="21"/>
  <c r="B280" i="21"/>
  <c r="P279" i="21"/>
  <c r="O279" i="21"/>
  <c r="N279" i="21"/>
  <c r="M279" i="21"/>
  <c r="Q279" i="21" s="1"/>
  <c r="L279" i="21"/>
  <c r="K279" i="21"/>
  <c r="C279" i="21"/>
  <c r="B279" i="21" s="1"/>
  <c r="O278" i="21"/>
  <c r="N278" i="21"/>
  <c r="M278" i="21"/>
  <c r="Q278" i="21" s="1"/>
  <c r="L278" i="21"/>
  <c r="K278" i="21"/>
  <c r="C278" i="21"/>
  <c r="B278" i="21"/>
  <c r="P277" i="21"/>
  <c r="O277" i="21"/>
  <c r="N277" i="21"/>
  <c r="M277" i="21"/>
  <c r="Q277" i="21" s="1"/>
  <c r="L277" i="21"/>
  <c r="K277" i="21"/>
  <c r="C277" i="21"/>
  <c r="B277" i="21" s="1"/>
  <c r="O276" i="21"/>
  <c r="N276" i="21"/>
  <c r="M276" i="21"/>
  <c r="Q276" i="21" s="1"/>
  <c r="L276" i="21"/>
  <c r="K276" i="21"/>
  <c r="C276" i="21"/>
  <c r="B276" i="21"/>
  <c r="P275" i="21"/>
  <c r="O275" i="21"/>
  <c r="N275" i="21"/>
  <c r="M275" i="21"/>
  <c r="Q275" i="21" s="1"/>
  <c r="L275" i="21"/>
  <c r="K275" i="21"/>
  <c r="C275" i="21"/>
  <c r="B275" i="21" s="1"/>
  <c r="O274" i="21"/>
  <c r="N274" i="21"/>
  <c r="M274" i="21"/>
  <c r="Q274" i="21" s="1"/>
  <c r="L274" i="21"/>
  <c r="K274" i="21"/>
  <c r="C274" i="21"/>
  <c r="B274" i="21"/>
  <c r="P273" i="21"/>
  <c r="O273" i="21"/>
  <c r="N273" i="21"/>
  <c r="M273" i="21"/>
  <c r="Q273" i="21" s="1"/>
  <c r="L273" i="21"/>
  <c r="K273" i="21"/>
  <c r="C273" i="21"/>
  <c r="B273" i="21" s="1"/>
  <c r="O272" i="21"/>
  <c r="N272" i="21"/>
  <c r="M272" i="21"/>
  <c r="Q272" i="21" s="1"/>
  <c r="L272" i="21"/>
  <c r="K272" i="21"/>
  <c r="C272" i="21"/>
  <c r="B272" i="21"/>
  <c r="P271" i="21"/>
  <c r="O271" i="21"/>
  <c r="N271" i="21"/>
  <c r="M271" i="21"/>
  <c r="Q271" i="21" s="1"/>
  <c r="L271" i="21"/>
  <c r="K271" i="21"/>
  <c r="C271" i="21"/>
  <c r="B271" i="21" s="1"/>
  <c r="Q270" i="21"/>
  <c r="O270" i="21"/>
  <c r="N270" i="21"/>
  <c r="M270" i="21"/>
  <c r="P270" i="21" s="1"/>
  <c r="L270" i="21"/>
  <c r="K270" i="21"/>
  <c r="C270" i="21"/>
  <c r="B270" i="21"/>
  <c r="P269" i="21"/>
  <c r="O269" i="21"/>
  <c r="N269" i="21"/>
  <c r="M269" i="21"/>
  <c r="Q269" i="21" s="1"/>
  <c r="L269" i="21"/>
  <c r="K269" i="21"/>
  <c r="C269" i="21"/>
  <c r="B269" i="21" s="1"/>
  <c r="O268" i="21"/>
  <c r="N268" i="21"/>
  <c r="M268" i="21"/>
  <c r="P268" i="21" s="1"/>
  <c r="L268" i="21"/>
  <c r="K268" i="21"/>
  <c r="C268" i="21"/>
  <c r="B268" i="21"/>
  <c r="P267" i="21"/>
  <c r="O267" i="21"/>
  <c r="N267" i="21"/>
  <c r="M267" i="21"/>
  <c r="Q267" i="21" s="1"/>
  <c r="L267" i="21"/>
  <c r="K267" i="21"/>
  <c r="C267" i="21"/>
  <c r="B267" i="21" s="1"/>
  <c r="Q266" i="21"/>
  <c r="O266" i="21"/>
  <c r="N266" i="21"/>
  <c r="M266" i="21"/>
  <c r="P266" i="21" s="1"/>
  <c r="L266" i="21"/>
  <c r="K266" i="21"/>
  <c r="C266" i="21"/>
  <c r="B266" i="21"/>
  <c r="P265" i="21"/>
  <c r="O265" i="21"/>
  <c r="N265" i="21"/>
  <c r="M265" i="21"/>
  <c r="Q265" i="21" s="1"/>
  <c r="L265" i="21"/>
  <c r="K265" i="21"/>
  <c r="C265" i="21"/>
  <c r="B265" i="21" s="1"/>
  <c r="O264" i="21"/>
  <c r="N264" i="21"/>
  <c r="M264" i="21"/>
  <c r="P264" i="21" s="1"/>
  <c r="L264" i="21"/>
  <c r="K264" i="21"/>
  <c r="C264" i="21"/>
  <c r="B264" i="21"/>
  <c r="P263" i="21"/>
  <c r="O263" i="21"/>
  <c r="N263" i="21"/>
  <c r="M263" i="21"/>
  <c r="Q263" i="21" s="1"/>
  <c r="L263" i="21"/>
  <c r="K263" i="21"/>
  <c r="C263" i="21"/>
  <c r="B263" i="21" s="1"/>
  <c r="Q262" i="21"/>
  <c r="O262" i="21"/>
  <c r="N262" i="21"/>
  <c r="M262" i="21"/>
  <c r="P262" i="21" s="1"/>
  <c r="L262" i="21"/>
  <c r="K262" i="21"/>
  <c r="C262" i="21"/>
  <c r="B262" i="21"/>
  <c r="P261" i="21"/>
  <c r="O261" i="21"/>
  <c r="N261" i="21"/>
  <c r="M261" i="21"/>
  <c r="Q261" i="21" s="1"/>
  <c r="L261" i="21"/>
  <c r="K261" i="21"/>
  <c r="C261" i="21"/>
  <c r="B261" i="21" s="1"/>
  <c r="O260" i="21"/>
  <c r="N260" i="21"/>
  <c r="M260" i="21"/>
  <c r="P260" i="21" s="1"/>
  <c r="L260" i="21"/>
  <c r="K260" i="21"/>
  <c r="C260" i="21"/>
  <c r="B260" i="21"/>
  <c r="P259" i="21"/>
  <c r="O259" i="21"/>
  <c r="N259" i="21"/>
  <c r="M259" i="21"/>
  <c r="Q259" i="21" s="1"/>
  <c r="L259" i="21"/>
  <c r="K259" i="21"/>
  <c r="C259" i="21"/>
  <c r="B259" i="21" s="1"/>
  <c r="Q258" i="21"/>
  <c r="O258" i="21"/>
  <c r="N258" i="21"/>
  <c r="M258" i="21"/>
  <c r="P258" i="21" s="1"/>
  <c r="L258" i="21"/>
  <c r="K258" i="21"/>
  <c r="C258" i="21"/>
  <c r="B258" i="21" s="1"/>
  <c r="P257" i="21"/>
  <c r="O257" i="21"/>
  <c r="N257" i="21"/>
  <c r="M257" i="21"/>
  <c r="Q257" i="21" s="1"/>
  <c r="L257" i="21"/>
  <c r="K257" i="21"/>
  <c r="C257" i="21"/>
  <c r="B257" i="21" s="1"/>
  <c r="P256" i="21"/>
  <c r="O256" i="21"/>
  <c r="N256" i="21"/>
  <c r="M256" i="21"/>
  <c r="Q256" i="21" s="1"/>
  <c r="L256" i="21"/>
  <c r="K256" i="21"/>
  <c r="C256" i="21"/>
  <c r="B256" i="21"/>
  <c r="O255" i="21"/>
  <c r="N255" i="21"/>
  <c r="M255" i="21"/>
  <c r="P255" i="21" s="1"/>
  <c r="L255" i="21"/>
  <c r="K255" i="21"/>
  <c r="C255" i="21"/>
  <c r="B255" i="21"/>
  <c r="O254" i="21"/>
  <c r="N254" i="21"/>
  <c r="M254" i="21"/>
  <c r="P254" i="21" s="1"/>
  <c r="L254" i="21"/>
  <c r="K254" i="21"/>
  <c r="C254" i="21"/>
  <c r="B254" i="21"/>
  <c r="O253" i="21"/>
  <c r="N253" i="21"/>
  <c r="M253" i="21"/>
  <c r="Q253" i="21" s="1"/>
  <c r="L253" i="21"/>
  <c r="K253" i="21"/>
  <c r="C253" i="21"/>
  <c r="B253" i="21"/>
  <c r="P252" i="21"/>
  <c r="O252" i="21"/>
  <c r="N252" i="21"/>
  <c r="M252" i="21"/>
  <c r="Q252" i="21" s="1"/>
  <c r="L252" i="21"/>
  <c r="K252" i="21"/>
  <c r="C252" i="21"/>
  <c r="B252" i="21" s="1"/>
  <c r="O251" i="21"/>
  <c r="N251" i="21"/>
  <c r="M251" i="21"/>
  <c r="Q251" i="21" s="1"/>
  <c r="L251" i="21"/>
  <c r="K251" i="21"/>
  <c r="C251" i="21"/>
  <c r="B251" i="21"/>
  <c r="P250" i="21"/>
  <c r="O250" i="21"/>
  <c r="N250" i="21"/>
  <c r="M250" i="21"/>
  <c r="Q250" i="21" s="1"/>
  <c r="L250" i="21"/>
  <c r="K250" i="21"/>
  <c r="C250" i="21"/>
  <c r="B250" i="21" s="1"/>
  <c r="O249" i="21"/>
  <c r="N249" i="21"/>
  <c r="M249" i="21"/>
  <c r="P249" i="21" s="1"/>
  <c r="L249" i="21"/>
  <c r="K249" i="21"/>
  <c r="C249" i="21"/>
  <c r="B249" i="21"/>
  <c r="P248" i="21"/>
  <c r="O248" i="21"/>
  <c r="N248" i="21"/>
  <c r="M248" i="21"/>
  <c r="Q248" i="21" s="1"/>
  <c r="L248" i="21"/>
  <c r="K248" i="21"/>
  <c r="C248" i="21"/>
  <c r="B248" i="21" s="1"/>
  <c r="O247" i="21"/>
  <c r="N247" i="21"/>
  <c r="M247" i="21"/>
  <c r="Q247" i="21" s="1"/>
  <c r="L247" i="21"/>
  <c r="K247" i="21"/>
  <c r="C247" i="21"/>
  <c r="B247" i="21"/>
  <c r="P246" i="21"/>
  <c r="O246" i="21"/>
  <c r="N246" i="21"/>
  <c r="M246" i="21"/>
  <c r="Q246" i="21" s="1"/>
  <c r="L246" i="21"/>
  <c r="K246" i="21"/>
  <c r="C246" i="21"/>
  <c r="B246" i="21" s="1"/>
  <c r="O245" i="21"/>
  <c r="N245" i="21"/>
  <c r="M245" i="21"/>
  <c r="P245" i="21" s="1"/>
  <c r="L245" i="21"/>
  <c r="K245" i="21"/>
  <c r="C245" i="21"/>
  <c r="B245" i="21"/>
  <c r="P244" i="21"/>
  <c r="O244" i="21"/>
  <c r="N244" i="21"/>
  <c r="M244" i="21"/>
  <c r="Q244" i="21" s="1"/>
  <c r="L244" i="21"/>
  <c r="K244" i="21"/>
  <c r="C244" i="21"/>
  <c r="B244" i="21" s="1"/>
  <c r="O243" i="21"/>
  <c r="N243" i="21"/>
  <c r="M243" i="21"/>
  <c r="Q243" i="21" s="1"/>
  <c r="L243" i="21"/>
  <c r="K243" i="21"/>
  <c r="C243" i="21"/>
  <c r="B243" i="21"/>
  <c r="P242" i="21"/>
  <c r="O242" i="21"/>
  <c r="N242" i="21"/>
  <c r="M242" i="21"/>
  <c r="Q242" i="21" s="1"/>
  <c r="L242" i="21"/>
  <c r="K242" i="21"/>
  <c r="C242" i="21"/>
  <c r="B242" i="21" s="1"/>
  <c r="O241" i="21"/>
  <c r="N241" i="21"/>
  <c r="M241" i="21"/>
  <c r="P241" i="21" s="1"/>
  <c r="L241" i="21"/>
  <c r="K241" i="21"/>
  <c r="C241" i="21"/>
  <c r="B241" i="21"/>
  <c r="P240" i="21"/>
  <c r="O240" i="21"/>
  <c r="N240" i="21"/>
  <c r="M240" i="21"/>
  <c r="Q240" i="21" s="1"/>
  <c r="L240" i="21"/>
  <c r="K240" i="21"/>
  <c r="C240" i="21"/>
  <c r="B240" i="21" s="1"/>
  <c r="O239" i="21"/>
  <c r="N239" i="21"/>
  <c r="M239" i="21"/>
  <c r="Q239" i="21" s="1"/>
  <c r="L239" i="21"/>
  <c r="K239" i="21"/>
  <c r="C239" i="21"/>
  <c r="B239" i="21"/>
  <c r="P238" i="21"/>
  <c r="O238" i="21"/>
  <c r="N238" i="21"/>
  <c r="M238" i="21"/>
  <c r="Q238" i="21" s="1"/>
  <c r="L238" i="21"/>
  <c r="K238" i="21"/>
  <c r="C238" i="21"/>
  <c r="B238" i="21" s="1"/>
  <c r="O237" i="21"/>
  <c r="N237" i="21"/>
  <c r="M237" i="21"/>
  <c r="P237" i="21" s="1"/>
  <c r="L237" i="21"/>
  <c r="K237" i="21"/>
  <c r="C237" i="21"/>
  <c r="B237" i="21"/>
  <c r="P236" i="21"/>
  <c r="O236" i="21"/>
  <c r="N236" i="21"/>
  <c r="M236" i="21"/>
  <c r="Q236" i="21" s="1"/>
  <c r="L236" i="21"/>
  <c r="K236" i="21"/>
  <c r="C236" i="21"/>
  <c r="B236" i="21" s="1"/>
  <c r="O235" i="21"/>
  <c r="N235" i="21"/>
  <c r="M235" i="21"/>
  <c r="Q235" i="21" s="1"/>
  <c r="L235" i="21"/>
  <c r="K235" i="21"/>
  <c r="C235" i="21"/>
  <c r="B235" i="21"/>
  <c r="P234" i="21"/>
  <c r="O234" i="21"/>
  <c r="N234" i="21"/>
  <c r="M234" i="21"/>
  <c r="Q234" i="21" s="1"/>
  <c r="L234" i="21"/>
  <c r="K234" i="21"/>
  <c r="C234" i="21"/>
  <c r="B234" i="21" s="1"/>
  <c r="O233" i="21"/>
  <c r="N233" i="21"/>
  <c r="M233" i="21"/>
  <c r="P233" i="21" s="1"/>
  <c r="L233" i="21"/>
  <c r="K233" i="21"/>
  <c r="C233" i="21"/>
  <c r="B233" i="21"/>
  <c r="P232" i="21"/>
  <c r="O232" i="21"/>
  <c r="N232" i="21"/>
  <c r="M232" i="21"/>
  <c r="Q232" i="21" s="1"/>
  <c r="L232" i="21"/>
  <c r="K232" i="21"/>
  <c r="C232" i="21"/>
  <c r="B232" i="21" s="1"/>
  <c r="O231" i="21"/>
  <c r="N231" i="21"/>
  <c r="M231" i="21"/>
  <c r="Q231" i="21" s="1"/>
  <c r="L231" i="21"/>
  <c r="K231" i="21"/>
  <c r="C231" i="21"/>
  <c r="B231" i="21"/>
  <c r="P230" i="21"/>
  <c r="O230" i="21"/>
  <c r="N230" i="21"/>
  <c r="M230" i="21"/>
  <c r="Q230" i="21" s="1"/>
  <c r="L230" i="21"/>
  <c r="K230" i="21"/>
  <c r="C230" i="21"/>
  <c r="B230" i="21" s="1"/>
  <c r="O229" i="21"/>
  <c r="N229" i="21"/>
  <c r="M229" i="21"/>
  <c r="P229" i="21" s="1"/>
  <c r="L229" i="21"/>
  <c r="K229" i="21"/>
  <c r="C229" i="21"/>
  <c r="B229" i="21"/>
  <c r="P228" i="21"/>
  <c r="O228" i="21"/>
  <c r="N228" i="21"/>
  <c r="M228" i="21"/>
  <c r="Q228" i="21" s="1"/>
  <c r="L228" i="21"/>
  <c r="K228" i="21"/>
  <c r="C228" i="21"/>
  <c r="B228" i="21" s="1"/>
  <c r="O227" i="21"/>
  <c r="N227" i="21"/>
  <c r="M227" i="21"/>
  <c r="Q227" i="21" s="1"/>
  <c r="L227" i="21"/>
  <c r="K227" i="21"/>
  <c r="C227" i="21"/>
  <c r="B227" i="21"/>
  <c r="P226" i="21"/>
  <c r="O226" i="21"/>
  <c r="N226" i="21"/>
  <c r="M226" i="21"/>
  <c r="Q226" i="21" s="1"/>
  <c r="L226" i="21"/>
  <c r="K226" i="21"/>
  <c r="C226" i="21"/>
  <c r="B226" i="21" s="1"/>
  <c r="O225" i="21"/>
  <c r="N225" i="21"/>
  <c r="M225" i="21"/>
  <c r="P225" i="21" s="1"/>
  <c r="L225" i="21"/>
  <c r="K225" i="21"/>
  <c r="C225" i="21"/>
  <c r="B225" i="21"/>
  <c r="P224" i="21"/>
  <c r="O224" i="21"/>
  <c r="N224" i="21"/>
  <c r="M224" i="21"/>
  <c r="Q224" i="21" s="1"/>
  <c r="L224" i="21"/>
  <c r="K224" i="21"/>
  <c r="C224" i="21"/>
  <c r="B224" i="21" s="1"/>
  <c r="O223" i="21"/>
  <c r="N223" i="21"/>
  <c r="M223" i="21"/>
  <c r="Q223" i="21" s="1"/>
  <c r="L223" i="21"/>
  <c r="K223" i="21"/>
  <c r="C223" i="21"/>
  <c r="B223" i="21"/>
  <c r="P222" i="21"/>
  <c r="O222" i="21"/>
  <c r="N222" i="21"/>
  <c r="M222" i="21"/>
  <c r="Q222" i="21" s="1"/>
  <c r="L222" i="21"/>
  <c r="K222" i="21"/>
  <c r="C222" i="21"/>
  <c r="B222" i="21" s="1"/>
  <c r="O221" i="21"/>
  <c r="N221" i="21"/>
  <c r="M221" i="21"/>
  <c r="P221" i="21" s="1"/>
  <c r="L221" i="21"/>
  <c r="K221" i="21"/>
  <c r="C221" i="21"/>
  <c r="B221" i="21"/>
  <c r="P220" i="21"/>
  <c r="O220" i="21"/>
  <c r="N220" i="21"/>
  <c r="M220" i="21"/>
  <c r="Q220" i="21" s="1"/>
  <c r="L220" i="21"/>
  <c r="K220" i="21"/>
  <c r="C220" i="21"/>
  <c r="B220" i="21" s="1"/>
  <c r="O219" i="21"/>
  <c r="N219" i="21"/>
  <c r="M219" i="21"/>
  <c r="Q219" i="21" s="1"/>
  <c r="L219" i="21"/>
  <c r="K219" i="21"/>
  <c r="C219" i="21"/>
  <c r="B219" i="21"/>
  <c r="P218" i="21"/>
  <c r="O218" i="21"/>
  <c r="N218" i="21"/>
  <c r="M218" i="21"/>
  <c r="Q218" i="21" s="1"/>
  <c r="L218" i="21"/>
  <c r="K218" i="21"/>
  <c r="C218" i="21"/>
  <c r="B218" i="21" s="1"/>
  <c r="O217" i="21"/>
  <c r="N217" i="21"/>
  <c r="M217" i="21"/>
  <c r="P217" i="21" s="1"/>
  <c r="L217" i="21"/>
  <c r="K217" i="21"/>
  <c r="C217" i="21"/>
  <c r="B217" i="21"/>
  <c r="P216" i="21"/>
  <c r="O216" i="21"/>
  <c r="N216" i="21"/>
  <c r="M216" i="21"/>
  <c r="Q216" i="21" s="1"/>
  <c r="L216" i="21"/>
  <c r="K216" i="21"/>
  <c r="C216" i="21"/>
  <c r="B216" i="21" s="1"/>
  <c r="O215" i="21"/>
  <c r="N215" i="21"/>
  <c r="M215" i="21"/>
  <c r="Q215" i="21" s="1"/>
  <c r="L215" i="21"/>
  <c r="K215" i="21"/>
  <c r="C215" i="21"/>
  <c r="B215" i="21"/>
  <c r="P214" i="21"/>
  <c r="O214" i="21"/>
  <c r="N214" i="21"/>
  <c r="M214" i="21"/>
  <c r="Q214" i="21" s="1"/>
  <c r="L214" i="21"/>
  <c r="K214" i="21"/>
  <c r="C214" i="21"/>
  <c r="B214" i="21" s="1"/>
  <c r="O213" i="21"/>
  <c r="N213" i="21"/>
  <c r="M213" i="21"/>
  <c r="P213" i="21" s="1"/>
  <c r="L213" i="21"/>
  <c r="K213" i="21"/>
  <c r="C213" i="21"/>
  <c r="B213" i="21"/>
  <c r="P212" i="21"/>
  <c r="O212" i="21"/>
  <c r="N212" i="21"/>
  <c r="M212" i="21"/>
  <c r="Q212" i="21" s="1"/>
  <c r="L212" i="21"/>
  <c r="K212" i="21"/>
  <c r="C212" i="21"/>
  <c r="B212" i="21" s="1"/>
  <c r="O211" i="21"/>
  <c r="N211" i="21"/>
  <c r="M211" i="21"/>
  <c r="Q211" i="21" s="1"/>
  <c r="L211" i="21"/>
  <c r="K211" i="21"/>
  <c r="C211" i="21"/>
  <c r="B211" i="21"/>
  <c r="P210" i="21"/>
  <c r="O210" i="21"/>
  <c r="N210" i="21"/>
  <c r="M210" i="21"/>
  <c r="Q210" i="21" s="1"/>
  <c r="L210" i="21"/>
  <c r="K210" i="21"/>
  <c r="C210" i="21"/>
  <c r="B210" i="21" s="1"/>
  <c r="O209" i="21"/>
  <c r="N209" i="21"/>
  <c r="M209" i="21"/>
  <c r="P209" i="21" s="1"/>
  <c r="L209" i="21"/>
  <c r="K209" i="21"/>
  <c r="C209" i="21"/>
  <c r="B209" i="21"/>
  <c r="P208" i="21"/>
  <c r="O208" i="21"/>
  <c r="N208" i="21"/>
  <c r="M208" i="21"/>
  <c r="Q208" i="21" s="1"/>
  <c r="L208" i="21"/>
  <c r="K208" i="21"/>
  <c r="C208" i="21"/>
  <c r="B208" i="21" s="1"/>
  <c r="O207" i="21"/>
  <c r="N207" i="21"/>
  <c r="M207" i="21"/>
  <c r="Q207" i="21" s="1"/>
  <c r="L207" i="21"/>
  <c r="K207" i="21"/>
  <c r="C207" i="21"/>
  <c r="B207" i="21"/>
  <c r="P206" i="21"/>
  <c r="O206" i="21"/>
  <c r="N206" i="21"/>
  <c r="M206" i="21"/>
  <c r="Q206" i="21" s="1"/>
  <c r="L206" i="21"/>
  <c r="K206" i="21"/>
  <c r="C206" i="21"/>
  <c r="B206" i="21" s="1"/>
  <c r="O205" i="21"/>
  <c r="N205" i="21"/>
  <c r="M205" i="21"/>
  <c r="P205" i="21" s="1"/>
  <c r="L205" i="21"/>
  <c r="K205" i="21"/>
  <c r="C205" i="21"/>
  <c r="B205" i="21"/>
  <c r="P204" i="21"/>
  <c r="O204" i="21"/>
  <c r="N204" i="21"/>
  <c r="M204" i="21"/>
  <c r="Q204" i="21" s="1"/>
  <c r="L204" i="21"/>
  <c r="K204" i="21"/>
  <c r="C204" i="21"/>
  <c r="B204" i="21" s="1"/>
  <c r="O203" i="21"/>
  <c r="N203" i="21"/>
  <c r="M203" i="21"/>
  <c r="Q203" i="21" s="1"/>
  <c r="L203" i="21"/>
  <c r="K203" i="21"/>
  <c r="C203" i="21"/>
  <c r="B203" i="21"/>
  <c r="P202" i="21"/>
  <c r="O202" i="21"/>
  <c r="N202" i="21"/>
  <c r="M202" i="21"/>
  <c r="Q202" i="21" s="1"/>
  <c r="L202" i="21"/>
  <c r="K202" i="21"/>
  <c r="C202" i="21"/>
  <c r="B202" i="21" s="1"/>
  <c r="O201" i="21"/>
  <c r="N201" i="21"/>
  <c r="M201" i="21"/>
  <c r="P201" i="21" s="1"/>
  <c r="L201" i="21"/>
  <c r="K201" i="21"/>
  <c r="C201" i="21"/>
  <c r="B201" i="21"/>
  <c r="P200" i="21"/>
  <c r="O200" i="21"/>
  <c r="N200" i="21"/>
  <c r="M200" i="21"/>
  <c r="Q200" i="21" s="1"/>
  <c r="L200" i="21"/>
  <c r="K200" i="21"/>
  <c r="C200" i="21"/>
  <c r="B200" i="21" s="1"/>
  <c r="O199" i="21"/>
  <c r="N199" i="21"/>
  <c r="M199" i="21"/>
  <c r="Q199" i="21" s="1"/>
  <c r="L199" i="21"/>
  <c r="K199" i="21"/>
  <c r="C199" i="21"/>
  <c r="B199" i="21"/>
  <c r="P198" i="21"/>
  <c r="O198" i="21"/>
  <c r="N198" i="21"/>
  <c r="M198" i="21"/>
  <c r="Q198" i="21" s="1"/>
  <c r="L198" i="21"/>
  <c r="K198" i="21"/>
  <c r="C198" i="21"/>
  <c r="B198" i="21" s="1"/>
  <c r="O197" i="21"/>
  <c r="N197" i="21"/>
  <c r="M197" i="21"/>
  <c r="P197" i="21" s="1"/>
  <c r="L197" i="21"/>
  <c r="K197" i="21"/>
  <c r="C197" i="21"/>
  <c r="B197" i="21"/>
  <c r="P196" i="21"/>
  <c r="O196" i="21"/>
  <c r="N196" i="21"/>
  <c r="M196" i="21"/>
  <c r="Q196" i="21" s="1"/>
  <c r="L196" i="21"/>
  <c r="K196" i="21"/>
  <c r="C196" i="21"/>
  <c r="B196" i="21" s="1"/>
  <c r="O195" i="21"/>
  <c r="N195" i="21"/>
  <c r="M195" i="21"/>
  <c r="Q195" i="21" s="1"/>
  <c r="L195" i="21"/>
  <c r="K195" i="21"/>
  <c r="C195" i="21"/>
  <c r="B195" i="21"/>
  <c r="P194" i="21"/>
  <c r="O194" i="21"/>
  <c r="N194" i="21"/>
  <c r="M194" i="21"/>
  <c r="Q194" i="21" s="1"/>
  <c r="L194" i="21"/>
  <c r="K194" i="21"/>
  <c r="C194" i="21"/>
  <c r="B194" i="21" s="1"/>
  <c r="O193" i="21"/>
  <c r="N193" i="21"/>
  <c r="M193" i="21"/>
  <c r="P193" i="21" s="1"/>
  <c r="L193" i="21"/>
  <c r="K193" i="21"/>
  <c r="C193" i="21"/>
  <c r="B193" i="21"/>
  <c r="P192" i="21"/>
  <c r="O192" i="21"/>
  <c r="N192" i="21"/>
  <c r="M192" i="21"/>
  <c r="Q192" i="21" s="1"/>
  <c r="L192" i="21"/>
  <c r="K192" i="21"/>
  <c r="C192" i="21"/>
  <c r="B192" i="21" s="1"/>
  <c r="O191" i="21"/>
  <c r="N191" i="21"/>
  <c r="M191" i="21"/>
  <c r="Q191" i="21" s="1"/>
  <c r="L191" i="21"/>
  <c r="K191" i="21"/>
  <c r="C191" i="21"/>
  <c r="B191" i="21"/>
  <c r="P190" i="21"/>
  <c r="O190" i="21"/>
  <c r="N190" i="21"/>
  <c r="M190" i="21"/>
  <c r="Q190" i="21" s="1"/>
  <c r="L190" i="21"/>
  <c r="K190" i="21"/>
  <c r="C190" i="21"/>
  <c r="B190" i="21" s="1"/>
  <c r="O189" i="21"/>
  <c r="N189" i="21"/>
  <c r="M189" i="21"/>
  <c r="P189" i="21" s="1"/>
  <c r="L189" i="21"/>
  <c r="K189" i="21"/>
  <c r="C189" i="21"/>
  <c r="B189" i="21"/>
  <c r="P188" i="21"/>
  <c r="O188" i="21"/>
  <c r="N188" i="21"/>
  <c r="M188" i="21"/>
  <c r="Q188" i="21" s="1"/>
  <c r="L188" i="21"/>
  <c r="K188" i="21"/>
  <c r="C188" i="21"/>
  <c r="B188" i="21" s="1"/>
  <c r="O187" i="21"/>
  <c r="N187" i="21"/>
  <c r="M187" i="21"/>
  <c r="Q187" i="21" s="1"/>
  <c r="L187" i="21"/>
  <c r="K187" i="21"/>
  <c r="C187" i="21"/>
  <c r="B187" i="21"/>
  <c r="P186" i="21"/>
  <c r="O186" i="21"/>
  <c r="N186" i="21"/>
  <c r="M186" i="21"/>
  <c r="Q186" i="21" s="1"/>
  <c r="L186" i="21"/>
  <c r="K186" i="21"/>
  <c r="C186" i="21"/>
  <c r="B186" i="21" s="1"/>
  <c r="O185" i="21"/>
  <c r="N185" i="21"/>
  <c r="M185" i="21"/>
  <c r="P185" i="21" s="1"/>
  <c r="L185" i="21"/>
  <c r="K185" i="21"/>
  <c r="C185" i="21"/>
  <c r="B185" i="21"/>
  <c r="P184" i="21"/>
  <c r="O184" i="21"/>
  <c r="N184" i="21"/>
  <c r="M184" i="21"/>
  <c r="Q184" i="21" s="1"/>
  <c r="L184" i="21"/>
  <c r="K184" i="21"/>
  <c r="C184" i="21"/>
  <c r="B184" i="21" s="1"/>
  <c r="O183" i="21"/>
  <c r="N183" i="21"/>
  <c r="M183" i="21"/>
  <c r="Q183" i="21" s="1"/>
  <c r="L183" i="21"/>
  <c r="K183" i="21"/>
  <c r="C183" i="21"/>
  <c r="B183" i="21"/>
  <c r="P182" i="21"/>
  <c r="O182" i="21"/>
  <c r="N182" i="21"/>
  <c r="M182" i="21"/>
  <c r="Q182" i="21" s="1"/>
  <c r="L182" i="21"/>
  <c r="K182" i="21"/>
  <c r="C182" i="21"/>
  <c r="B182" i="21" s="1"/>
  <c r="O181" i="21"/>
  <c r="N181" i="21"/>
  <c r="M181" i="21"/>
  <c r="P181" i="21" s="1"/>
  <c r="L181" i="21"/>
  <c r="K181" i="21"/>
  <c r="C181" i="21"/>
  <c r="B181" i="21"/>
  <c r="P180" i="21"/>
  <c r="O180" i="21"/>
  <c r="N180" i="21"/>
  <c r="M180" i="21"/>
  <c r="Q180" i="21" s="1"/>
  <c r="L180" i="21"/>
  <c r="K180" i="21"/>
  <c r="C180" i="21"/>
  <c r="B180" i="21" s="1"/>
  <c r="O179" i="21"/>
  <c r="N179" i="21"/>
  <c r="M179" i="21"/>
  <c r="Q179" i="21" s="1"/>
  <c r="L179" i="21"/>
  <c r="K179" i="21"/>
  <c r="C179" i="21"/>
  <c r="B179" i="21"/>
  <c r="P178" i="21"/>
  <c r="O178" i="21"/>
  <c r="N178" i="21"/>
  <c r="M178" i="21"/>
  <c r="Q178" i="21" s="1"/>
  <c r="L178" i="21"/>
  <c r="K178" i="21"/>
  <c r="C178" i="21"/>
  <c r="B178" i="21" s="1"/>
  <c r="O177" i="21"/>
  <c r="N177" i="21"/>
  <c r="M177" i="21"/>
  <c r="P177" i="21" s="1"/>
  <c r="L177" i="21"/>
  <c r="K177" i="21"/>
  <c r="C177" i="21"/>
  <c r="B177" i="21"/>
  <c r="P176" i="21"/>
  <c r="O176" i="21"/>
  <c r="N176" i="21"/>
  <c r="M176" i="21"/>
  <c r="Q176" i="21" s="1"/>
  <c r="L176" i="21"/>
  <c r="K176" i="21"/>
  <c r="C176" i="21"/>
  <c r="B176" i="21" s="1"/>
  <c r="O175" i="21"/>
  <c r="N175" i="21"/>
  <c r="M175" i="21"/>
  <c r="Q175" i="21" s="1"/>
  <c r="L175" i="21"/>
  <c r="K175" i="21"/>
  <c r="C175" i="21"/>
  <c r="B175" i="21"/>
  <c r="P174" i="21"/>
  <c r="O174" i="21"/>
  <c r="N174" i="21"/>
  <c r="M174" i="21"/>
  <c r="Q174" i="21" s="1"/>
  <c r="L174" i="21"/>
  <c r="K174" i="21"/>
  <c r="C174" i="21"/>
  <c r="B174" i="21" s="1"/>
  <c r="O173" i="21"/>
  <c r="N173" i="21"/>
  <c r="M173" i="21"/>
  <c r="P173" i="21" s="1"/>
  <c r="L173" i="21"/>
  <c r="K173" i="21"/>
  <c r="C173" i="21"/>
  <c r="B173" i="21"/>
  <c r="P172" i="21"/>
  <c r="O172" i="21"/>
  <c r="N172" i="21"/>
  <c r="M172" i="21"/>
  <c r="Q172" i="21" s="1"/>
  <c r="L172" i="21"/>
  <c r="K172" i="21"/>
  <c r="C172" i="21"/>
  <c r="B172" i="21" s="1"/>
  <c r="O171" i="21"/>
  <c r="N171" i="21"/>
  <c r="M171" i="21"/>
  <c r="Q171" i="21" s="1"/>
  <c r="L171" i="21"/>
  <c r="K171" i="21"/>
  <c r="C171" i="21"/>
  <c r="B171" i="21"/>
  <c r="P170" i="21"/>
  <c r="O170" i="21"/>
  <c r="N170" i="21"/>
  <c r="M170" i="21"/>
  <c r="Q170" i="21" s="1"/>
  <c r="L170" i="21"/>
  <c r="K170" i="21"/>
  <c r="C170" i="21"/>
  <c r="B170" i="21" s="1"/>
  <c r="O169" i="21"/>
  <c r="N169" i="21"/>
  <c r="M169" i="21"/>
  <c r="P169" i="21" s="1"/>
  <c r="L169" i="21"/>
  <c r="K169" i="21"/>
  <c r="C169" i="21"/>
  <c r="B169" i="21"/>
  <c r="P168" i="21"/>
  <c r="O168" i="21"/>
  <c r="N168" i="21"/>
  <c r="M168" i="21"/>
  <c r="Q168" i="21" s="1"/>
  <c r="L168" i="21"/>
  <c r="K168" i="21"/>
  <c r="C168" i="21"/>
  <c r="B168" i="21" s="1"/>
  <c r="O167" i="21"/>
  <c r="N167" i="21"/>
  <c r="M167" i="21"/>
  <c r="Q167" i="21" s="1"/>
  <c r="L167" i="21"/>
  <c r="K167" i="21"/>
  <c r="C167" i="21"/>
  <c r="B167" i="21"/>
  <c r="P166" i="21"/>
  <c r="O166" i="21"/>
  <c r="N166" i="21"/>
  <c r="M166" i="21"/>
  <c r="Q166" i="21" s="1"/>
  <c r="L166" i="21"/>
  <c r="K166" i="21"/>
  <c r="C166" i="21"/>
  <c r="B166" i="21" s="1"/>
  <c r="O165" i="21"/>
  <c r="N165" i="21"/>
  <c r="M165" i="21"/>
  <c r="P165" i="21" s="1"/>
  <c r="L165" i="21"/>
  <c r="K165" i="21"/>
  <c r="C165" i="21"/>
  <c r="B165" i="21"/>
  <c r="P164" i="21"/>
  <c r="O164" i="21"/>
  <c r="N164" i="21"/>
  <c r="M164" i="21"/>
  <c r="Q164" i="21" s="1"/>
  <c r="L164" i="21"/>
  <c r="K164" i="21"/>
  <c r="C164" i="21"/>
  <c r="B164" i="21" s="1"/>
  <c r="O163" i="21"/>
  <c r="N163" i="21"/>
  <c r="M163" i="21"/>
  <c r="Q163" i="21" s="1"/>
  <c r="L163" i="21"/>
  <c r="K163" i="21"/>
  <c r="C163" i="21"/>
  <c r="B163" i="21"/>
  <c r="P162" i="21"/>
  <c r="O162" i="21"/>
  <c r="N162" i="21"/>
  <c r="M162" i="21"/>
  <c r="Q162" i="21" s="1"/>
  <c r="L162" i="21"/>
  <c r="K162" i="21"/>
  <c r="C162" i="21"/>
  <c r="B162" i="21" s="1"/>
  <c r="O161" i="21"/>
  <c r="N161" i="21"/>
  <c r="M161" i="21"/>
  <c r="P161" i="21" s="1"/>
  <c r="L161" i="21"/>
  <c r="K161" i="21"/>
  <c r="C161" i="21"/>
  <c r="B161" i="21"/>
  <c r="P160" i="21"/>
  <c r="O160" i="21"/>
  <c r="N160" i="21"/>
  <c r="M160" i="21"/>
  <c r="Q160" i="21" s="1"/>
  <c r="L160" i="21"/>
  <c r="K160" i="21"/>
  <c r="C160" i="21"/>
  <c r="B160" i="21" s="1"/>
  <c r="O159" i="21"/>
  <c r="N159" i="21"/>
  <c r="M159" i="21"/>
  <c r="Q159" i="21" s="1"/>
  <c r="L159" i="21"/>
  <c r="K159" i="21"/>
  <c r="C159" i="21"/>
  <c r="B159" i="21"/>
  <c r="P158" i="21"/>
  <c r="O158" i="21"/>
  <c r="N158" i="21"/>
  <c r="M158" i="21"/>
  <c r="Q158" i="21" s="1"/>
  <c r="L158" i="21"/>
  <c r="K158" i="21"/>
  <c r="C158" i="21"/>
  <c r="B158" i="21" s="1"/>
  <c r="O157" i="21"/>
  <c r="N157" i="21"/>
  <c r="M157" i="21"/>
  <c r="P157" i="21" s="1"/>
  <c r="L157" i="21"/>
  <c r="K157" i="21"/>
  <c r="C157" i="21"/>
  <c r="B157" i="21"/>
  <c r="P156" i="21"/>
  <c r="O156" i="21"/>
  <c r="N156" i="21"/>
  <c r="M156" i="21"/>
  <c r="Q156" i="21" s="1"/>
  <c r="L156" i="21"/>
  <c r="K156" i="21"/>
  <c r="C156" i="21"/>
  <c r="B156" i="21" s="1"/>
  <c r="O155" i="21"/>
  <c r="N155" i="21"/>
  <c r="M155" i="21"/>
  <c r="Q155" i="21" s="1"/>
  <c r="L155" i="21"/>
  <c r="K155" i="21"/>
  <c r="C155" i="21"/>
  <c r="B155" i="21"/>
  <c r="P154" i="21"/>
  <c r="O154" i="21"/>
  <c r="N154" i="21"/>
  <c r="M154" i="21"/>
  <c r="Q154" i="21" s="1"/>
  <c r="L154" i="21"/>
  <c r="K154" i="21"/>
  <c r="C154" i="21"/>
  <c r="B154" i="21" s="1"/>
  <c r="Q153" i="21"/>
  <c r="O153" i="21"/>
  <c r="N153" i="21"/>
  <c r="M153" i="21"/>
  <c r="P153" i="21" s="1"/>
  <c r="L153" i="21"/>
  <c r="K153" i="21"/>
  <c r="C153" i="21"/>
  <c r="B153" i="21"/>
  <c r="P152" i="21"/>
  <c r="O152" i="21"/>
  <c r="N152" i="21"/>
  <c r="M152" i="21"/>
  <c r="Q152" i="21" s="1"/>
  <c r="L152" i="21"/>
  <c r="K152" i="21"/>
  <c r="C152" i="21"/>
  <c r="B152" i="21" s="1"/>
  <c r="O151" i="21"/>
  <c r="N151" i="21"/>
  <c r="M151" i="21"/>
  <c r="Q151" i="21" s="1"/>
  <c r="L151" i="21"/>
  <c r="K151" i="21"/>
  <c r="C151" i="21"/>
  <c r="B151" i="21"/>
  <c r="P150" i="21"/>
  <c r="O150" i="21"/>
  <c r="N150" i="21"/>
  <c r="M150" i="21"/>
  <c r="Q150" i="21" s="1"/>
  <c r="L150" i="21"/>
  <c r="K150" i="21"/>
  <c r="C150" i="21"/>
  <c r="B150" i="21" s="1"/>
  <c r="O149" i="21"/>
  <c r="N149" i="21"/>
  <c r="M149" i="21"/>
  <c r="P149" i="21" s="1"/>
  <c r="L149" i="21"/>
  <c r="K149" i="21"/>
  <c r="C149" i="21"/>
  <c r="B149" i="21"/>
  <c r="P148" i="21"/>
  <c r="O148" i="21"/>
  <c r="N148" i="21"/>
  <c r="M148" i="21"/>
  <c r="Q148" i="21" s="1"/>
  <c r="L148" i="21"/>
  <c r="K148" i="21"/>
  <c r="C148" i="21"/>
  <c r="B148" i="21" s="1"/>
  <c r="Q147" i="21"/>
  <c r="O147" i="21"/>
  <c r="N147" i="21"/>
  <c r="M147" i="21"/>
  <c r="P147" i="21" s="1"/>
  <c r="L147" i="21"/>
  <c r="K147" i="21"/>
  <c r="C147" i="21"/>
  <c r="B147" i="21"/>
  <c r="P146" i="21"/>
  <c r="O146" i="21"/>
  <c r="N146" i="21"/>
  <c r="M146" i="21"/>
  <c r="Q146" i="21" s="1"/>
  <c r="L146" i="21"/>
  <c r="K146" i="21"/>
  <c r="C146" i="21"/>
  <c r="B146" i="21" s="1"/>
  <c r="O145" i="21"/>
  <c r="N145" i="21"/>
  <c r="M145" i="21"/>
  <c r="P145" i="21" s="1"/>
  <c r="L145" i="21"/>
  <c r="K145" i="21"/>
  <c r="C145" i="21"/>
  <c r="B145" i="21"/>
  <c r="P144" i="21"/>
  <c r="O144" i="21"/>
  <c r="N144" i="21"/>
  <c r="M144" i="21"/>
  <c r="Q144" i="21" s="1"/>
  <c r="L144" i="21"/>
  <c r="K144" i="21"/>
  <c r="C144" i="21"/>
  <c r="B144" i="21" s="1"/>
  <c r="Q143" i="21"/>
  <c r="O143" i="21"/>
  <c r="N143" i="21"/>
  <c r="M143" i="21"/>
  <c r="P143" i="21" s="1"/>
  <c r="L143" i="21"/>
  <c r="K143" i="21"/>
  <c r="C143" i="21"/>
  <c r="B143" i="21"/>
  <c r="O142" i="21"/>
  <c r="N142" i="21"/>
  <c r="M142" i="21"/>
  <c r="Q142" i="21" s="1"/>
  <c r="L142" i="21"/>
  <c r="K142" i="21"/>
  <c r="C142" i="21"/>
  <c r="B142" i="21"/>
  <c r="P141" i="21"/>
  <c r="O141" i="21"/>
  <c r="N141" i="21"/>
  <c r="M141" i="21"/>
  <c r="Q141" i="21" s="1"/>
  <c r="L141" i="21"/>
  <c r="K141" i="21"/>
  <c r="C141" i="21"/>
  <c r="B141" i="21" s="1"/>
  <c r="O140" i="21"/>
  <c r="N140" i="21"/>
  <c r="M140" i="21"/>
  <c r="Q140" i="21" s="1"/>
  <c r="L140" i="21"/>
  <c r="K140" i="21"/>
  <c r="C140" i="21"/>
  <c r="B140" i="21"/>
  <c r="P139" i="21"/>
  <c r="O139" i="21"/>
  <c r="N139" i="21"/>
  <c r="M139" i="21"/>
  <c r="Q139" i="21" s="1"/>
  <c r="L139" i="21"/>
  <c r="K139" i="21"/>
  <c r="C139" i="21"/>
  <c r="B139" i="21" s="1"/>
  <c r="O138" i="21"/>
  <c r="N138" i="21"/>
  <c r="M138" i="21"/>
  <c r="Q138" i="21" s="1"/>
  <c r="L138" i="21"/>
  <c r="K138" i="21"/>
  <c r="C138" i="21"/>
  <c r="B138" i="21"/>
  <c r="P137" i="21"/>
  <c r="O137" i="21"/>
  <c r="N137" i="21"/>
  <c r="M137" i="21"/>
  <c r="Q137" i="21" s="1"/>
  <c r="L137" i="21"/>
  <c r="K137" i="21"/>
  <c r="C137" i="21"/>
  <c r="B137" i="21" s="1"/>
  <c r="O136" i="21"/>
  <c r="N136" i="21"/>
  <c r="M136" i="21"/>
  <c r="Q136" i="21" s="1"/>
  <c r="L136" i="21"/>
  <c r="K136" i="21"/>
  <c r="C136" i="21"/>
  <c r="B136" i="21"/>
  <c r="P135" i="21"/>
  <c r="O135" i="21"/>
  <c r="N135" i="21"/>
  <c r="M135" i="21"/>
  <c r="Q135" i="21" s="1"/>
  <c r="L135" i="21"/>
  <c r="K135" i="21"/>
  <c r="C135" i="21"/>
  <c r="B135" i="21" s="1"/>
  <c r="O134" i="21"/>
  <c r="N134" i="21"/>
  <c r="M134" i="21"/>
  <c r="Q134" i="21" s="1"/>
  <c r="L134" i="21"/>
  <c r="K134" i="21"/>
  <c r="C134" i="21"/>
  <c r="B134" i="21"/>
  <c r="P133" i="21"/>
  <c r="O133" i="21"/>
  <c r="N133" i="21"/>
  <c r="M133" i="21"/>
  <c r="Q133" i="21" s="1"/>
  <c r="L133" i="21"/>
  <c r="K133" i="21"/>
  <c r="C133" i="21"/>
  <c r="B133" i="21" s="1"/>
  <c r="O132" i="21"/>
  <c r="N132" i="21"/>
  <c r="M132" i="21"/>
  <c r="Q132" i="21" s="1"/>
  <c r="L132" i="21"/>
  <c r="K132" i="21"/>
  <c r="C132" i="21"/>
  <c r="B132" i="21"/>
  <c r="P131" i="21"/>
  <c r="O131" i="21"/>
  <c r="N131" i="21"/>
  <c r="M131" i="21"/>
  <c r="Q131" i="21" s="1"/>
  <c r="L131" i="21"/>
  <c r="K131" i="21"/>
  <c r="C131" i="21"/>
  <c r="B131" i="21" s="1"/>
  <c r="O130" i="21"/>
  <c r="N130" i="21"/>
  <c r="M130" i="21"/>
  <c r="Q130" i="21" s="1"/>
  <c r="L130" i="21"/>
  <c r="K130" i="21"/>
  <c r="C130" i="21"/>
  <c r="B130" i="21"/>
  <c r="P129" i="21"/>
  <c r="O129" i="21"/>
  <c r="N129" i="21"/>
  <c r="M129" i="21"/>
  <c r="Q129" i="21" s="1"/>
  <c r="L129" i="21"/>
  <c r="K129" i="21"/>
  <c r="C129" i="21"/>
  <c r="B129" i="21" s="1"/>
  <c r="O128" i="21"/>
  <c r="N128" i="21"/>
  <c r="M128" i="21"/>
  <c r="Q128" i="21" s="1"/>
  <c r="L128" i="21"/>
  <c r="K128" i="21"/>
  <c r="C128" i="21"/>
  <c r="B128" i="21"/>
  <c r="P127" i="21"/>
  <c r="O127" i="21"/>
  <c r="N127" i="21"/>
  <c r="M127" i="21"/>
  <c r="Q127" i="21" s="1"/>
  <c r="L127" i="21"/>
  <c r="K127" i="21"/>
  <c r="C127" i="21"/>
  <c r="B127" i="21" s="1"/>
  <c r="O126" i="21"/>
  <c r="N126" i="21"/>
  <c r="M126" i="21"/>
  <c r="Q126" i="21" s="1"/>
  <c r="L126" i="21"/>
  <c r="K126" i="21"/>
  <c r="C126" i="21"/>
  <c r="B126" i="21"/>
  <c r="P125" i="21"/>
  <c r="O125" i="21"/>
  <c r="N125" i="21"/>
  <c r="M125" i="21"/>
  <c r="Q125" i="21" s="1"/>
  <c r="L125" i="21"/>
  <c r="K125" i="21"/>
  <c r="C125" i="21"/>
  <c r="B125" i="21" s="1"/>
  <c r="O124" i="21"/>
  <c r="N124" i="21"/>
  <c r="M124" i="21"/>
  <c r="Q124" i="21" s="1"/>
  <c r="L124" i="21"/>
  <c r="K124" i="21"/>
  <c r="C124" i="21"/>
  <c r="B124" i="21"/>
  <c r="O123" i="21"/>
  <c r="N123" i="21"/>
  <c r="M123" i="21"/>
  <c r="Q123" i="21" s="1"/>
  <c r="L123" i="21"/>
  <c r="K123" i="21"/>
  <c r="C123" i="21"/>
  <c r="B123" i="21" s="1"/>
  <c r="O122" i="21"/>
  <c r="N122" i="21"/>
  <c r="M122" i="21"/>
  <c r="Q122" i="21" s="1"/>
  <c r="L122" i="21"/>
  <c r="K122" i="21"/>
  <c r="C122" i="21"/>
  <c r="B122" i="21" s="1"/>
  <c r="P121" i="21"/>
  <c r="O121" i="21"/>
  <c r="N121" i="21"/>
  <c r="M121" i="21"/>
  <c r="Q121" i="21" s="1"/>
  <c r="L121" i="21"/>
  <c r="K121" i="21"/>
  <c r="C121" i="21"/>
  <c r="B121" i="21" s="1"/>
  <c r="O120" i="21"/>
  <c r="N120" i="21"/>
  <c r="M120" i="21"/>
  <c r="Q120" i="21" s="1"/>
  <c r="L120" i="21"/>
  <c r="K120" i="21"/>
  <c r="C120" i="21"/>
  <c r="B120" i="21"/>
  <c r="O119" i="21"/>
  <c r="N119" i="21"/>
  <c r="M119" i="21"/>
  <c r="Q119" i="21" s="1"/>
  <c r="L119" i="21"/>
  <c r="K119" i="21"/>
  <c r="C119" i="21"/>
  <c r="B119" i="21" s="1"/>
  <c r="O118" i="21"/>
  <c r="N118" i="21"/>
  <c r="M118" i="21"/>
  <c r="Q118" i="21" s="1"/>
  <c r="L118" i="21"/>
  <c r="K118" i="21"/>
  <c r="C118" i="21"/>
  <c r="B118" i="21" s="1"/>
  <c r="P117" i="21"/>
  <c r="O117" i="21"/>
  <c r="N117" i="21"/>
  <c r="M117" i="21"/>
  <c r="Q117" i="21" s="1"/>
  <c r="L117" i="21"/>
  <c r="K117" i="21"/>
  <c r="C117" i="21"/>
  <c r="B117" i="21" s="1"/>
  <c r="O116" i="21"/>
  <c r="N116" i="21"/>
  <c r="M116" i="21"/>
  <c r="Q116" i="21" s="1"/>
  <c r="L116" i="21"/>
  <c r="K116" i="21"/>
  <c r="C116" i="21"/>
  <c r="B116" i="21"/>
  <c r="O115" i="21"/>
  <c r="N115" i="21"/>
  <c r="M115" i="21"/>
  <c r="Q115" i="21" s="1"/>
  <c r="L115" i="21"/>
  <c r="K115" i="21"/>
  <c r="C115" i="21"/>
  <c r="B115" i="21" s="1"/>
  <c r="O114" i="21"/>
  <c r="N114" i="21"/>
  <c r="M114" i="21"/>
  <c r="Q114" i="21" s="1"/>
  <c r="L114" i="21"/>
  <c r="K114" i="21"/>
  <c r="C114" i="21"/>
  <c r="B114" i="21" s="1"/>
  <c r="P113" i="21"/>
  <c r="O113" i="21"/>
  <c r="N113" i="21"/>
  <c r="M113" i="21"/>
  <c r="Q113" i="21" s="1"/>
  <c r="L113" i="21"/>
  <c r="K113" i="21"/>
  <c r="C113" i="21"/>
  <c r="B113" i="21" s="1"/>
  <c r="O112" i="21"/>
  <c r="N112" i="21"/>
  <c r="M112" i="21"/>
  <c r="Q112" i="21" s="1"/>
  <c r="L112" i="21"/>
  <c r="K112" i="21"/>
  <c r="C112" i="21"/>
  <c r="B112" i="21"/>
  <c r="O111" i="21"/>
  <c r="N111" i="21"/>
  <c r="M111" i="21"/>
  <c r="Q111" i="21" s="1"/>
  <c r="L111" i="21"/>
  <c r="K111" i="21"/>
  <c r="C111" i="21"/>
  <c r="B111" i="21" s="1"/>
  <c r="O110" i="21"/>
  <c r="N110" i="21"/>
  <c r="M110" i="21"/>
  <c r="Q110" i="21" s="1"/>
  <c r="L110" i="21"/>
  <c r="K110" i="21"/>
  <c r="C110" i="21"/>
  <c r="B110" i="21" s="1"/>
  <c r="P109" i="21"/>
  <c r="O109" i="21"/>
  <c r="N109" i="21"/>
  <c r="M109" i="21"/>
  <c r="Q109" i="21" s="1"/>
  <c r="L109" i="21"/>
  <c r="K109" i="21"/>
  <c r="C109" i="21"/>
  <c r="B109" i="21" s="1"/>
  <c r="O108" i="21"/>
  <c r="N108" i="21"/>
  <c r="M108" i="21"/>
  <c r="Q108" i="21" s="1"/>
  <c r="L108" i="21"/>
  <c r="K108" i="21"/>
  <c r="C108" i="21"/>
  <c r="B108" i="21"/>
  <c r="O107" i="21"/>
  <c r="N107" i="21"/>
  <c r="M107" i="21"/>
  <c r="Q107" i="21" s="1"/>
  <c r="L107" i="21"/>
  <c r="K107" i="21"/>
  <c r="C107" i="21"/>
  <c r="B107" i="21" s="1"/>
  <c r="O106" i="21"/>
  <c r="N106" i="21"/>
  <c r="M106" i="21"/>
  <c r="Q106" i="21" s="1"/>
  <c r="L106" i="21"/>
  <c r="K106" i="21"/>
  <c r="C106" i="21"/>
  <c r="B106" i="21" s="1"/>
  <c r="P105" i="21"/>
  <c r="O105" i="21"/>
  <c r="N105" i="21"/>
  <c r="M105" i="21"/>
  <c r="Q105" i="21" s="1"/>
  <c r="L105" i="21"/>
  <c r="K105" i="21"/>
  <c r="C105" i="21"/>
  <c r="B105" i="21" s="1"/>
  <c r="O104" i="21"/>
  <c r="N104" i="21"/>
  <c r="M104" i="21"/>
  <c r="Q104" i="21" s="1"/>
  <c r="L104" i="21"/>
  <c r="K104" i="21"/>
  <c r="C104" i="21"/>
  <c r="B104" i="21"/>
  <c r="O103" i="21"/>
  <c r="N103" i="21"/>
  <c r="M103" i="21"/>
  <c r="Q103" i="21" s="1"/>
  <c r="L103" i="21"/>
  <c r="K103" i="21"/>
  <c r="C103" i="21"/>
  <c r="B103" i="21" s="1"/>
  <c r="O102" i="21"/>
  <c r="N102" i="21"/>
  <c r="M102" i="21"/>
  <c r="Q102" i="21" s="1"/>
  <c r="L102" i="21"/>
  <c r="K102" i="21"/>
  <c r="C102" i="21"/>
  <c r="B102" i="21" s="1"/>
  <c r="P101" i="21"/>
  <c r="O101" i="21"/>
  <c r="N101" i="21"/>
  <c r="M101" i="21"/>
  <c r="Q101" i="21" s="1"/>
  <c r="L101" i="21"/>
  <c r="K101" i="21"/>
  <c r="C101" i="21"/>
  <c r="B101" i="21" s="1"/>
  <c r="O100" i="21"/>
  <c r="N100" i="21"/>
  <c r="M100" i="21"/>
  <c r="Q100" i="21" s="1"/>
  <c r="L100" i="21"/>
  <c r="K100" i="21"/>
  <c r="C100" i="21"/>
  <c r="B100" i="21"/>
  <c r="O99" i="21"/>
  <c r="N99" i="21"/>
  <c r="M99" i="21"/>
  <c r="Q99" i="21" s="1"/>
  <c r="L99" i="21"/>
  <c r="K99" i="21"/>
  <c r="C99" i="21"/>
  <c r="B99" i="21" s="1"/>
  <c r="O98" i="21"/>
  <c r="N98" i="21"/>
  <c r="M98" i="21"/>
  <c r="Q98" i="21" s="1"/>
  <c r="L98" i="21"/>
  <c r="K98" i="21"/>
  <c r="C98" i="21"/>
  <c r="B98" i="21" s="1"/>
  <c r="P97" i="21"/>
  <c r="O97" i="21"/>
  <c r="N97" i="21"/>
  <c r="M97" i="21"/>
  <c r="Q97" i="21" s="1"/>
  <c r="L97" i="21"/>
  <c r="K97" i="21"/>
  <c r="C97" i="21"/>
  <c r="B97" i="21" s="1"/>
  <c r="O96" i="21"/>
  <c r="N96" i="21"/>
  <c r="M96" i="21"/>
  <c r="Q96" i="21" s="1"/>
  <c r="L96" i="21"/>
  <c r="K96" i="21"/>
  <c r="C96" i="21"/>
  <c r="B96" i="21"/>
  <c r="O95" i="21"/>
  <c r="N95" i="21"/>
  <c r="M95" i="21"/>
  <c r="Q95" i="21" s="1"/>
  <c r="L95" i="21"/>
  <c r="K95" i="21"/>
  <c r="C95" i="21"/>
  <c r="B95" i="21" s="1"/>
  <c r="O94" i="21"/>
  <c r="N94" i="21"/>
  <c r="M94" i="21"/>
  <c r="Q94" i="21" s="1"/>
  <c r="L94" i="21"/>
  <c r="K94" i="21"/>
  <c r="C94" i="21"/>
  <c r="B94" i="21" s="1"/>
  <c r="P93" i="21"/>
  <c r="O93" i="21"/>
  <c r="N93" i="21"/>
  <c r="M93" i="21"/>
  <c r="Q93" i="21" s="1"/>
  <c r="L93" i="21"/>
  <c r="K93" i="21"/>
  <c r="C93" i="21"/>
  <c r="B93" i="21" s="1"/>
  <c r="O92" i="21"/>
  <c r="N92" i="21"/>
  <c r="M92" i="21"/>
  <c r="Q92" i="21" s="1"/>
  <c r="L92" i="21"/>
  <c r="K92" i="21"/>
  <c r="C92" i="21"/>
  <c r="B92" i="21"/>
  <c r="O91" i="21"/>
  <c r="N91" i="21"/>
  <c r="M91" i="21"/>
  <c r="Q91" i="21" s="1"/>
  <c r="L91" i="21"/>
  <c r="K91" i="21"/>
  <c r="C91" i="21"/>
  <c r="B91" i="21" s="1"/>
  <c r="O90" i="21"/>
  <c r="N90" i="21"/>
  <c r="M90" i="21"/>
  <c r="Q90" i="21" s="1"/>
  <c r="L90" i="21"/>
  <c r="K90" i="21"/>
  <c r="C90" i="21"/>
  <c r="B90" i="21" s="1"/>
  <c r="P89" i="21"/>
  <c r="O89" i="21"/>
  <c r="N89" i="21"/>
  <c r="M89" i="21"/>
  <c r="Q89" i="21" s="1"/>
  <c r="L89" i="21"/>
  <c r="K89" i="21"/>
  <c r="C89" i="21"/>
  <c r="B89" i="21" s="1"/>
  <c r="O88" i="21"/>
  <c r="N88" i="21"/>
  <c r="M88" i="21"/>
  <c r="Q88" i="21" s="1"/>
  <c r="L88" i="21"/>
  <c r="K88" i="21"/>
  <c r="C88" i="21"/>
  <c r="B88" i="21"/>
  <c r="O87" i="21"/>
  <c r="N87" i="21"/>
  <c r="M87" i="21"/>
  <c r="Q87" i="21" s="1"/>
  <c r="L87" i="21"/>
  <c r="K87" i="21"/>
  <c r="C87" i="21"/>
  <c r="B87" i="21" s="1"/>
  <c r="O86" i="21"/>
  <c r="N86" i="21"/>
  <c r="M86" i="21"/>
  <c r="Q86" i="21" s="1"/>
  <c r="L86" i="21"/>
  <c r="K86" i="21"/>
  <c r="C86" i="21"/>
  <c r="B86" i="21" s="1"/>
  <c r="P85" i="21"/>
  <c r="O85" i="21"/>
  <c r="N85" i="21"/>
  <c r="M85" i="21"/>
  <c r="Q85" i="21" s="1"/>
  <c r="L85" i="21"/>
  <c r="K85" i="21"/>
  <c r="C85" i="21"/>
  <c r="B85" i="21" s="1"/>
  <c r="O84" i="21"/>
  <c r="N84" i="21"/>
  <c r="M84" i="21"/>
  <c r="Q84" i="21" s="1"/>
  <c r="L84" i="21"/>
  <c r="K84" i="21"/>
  <c r="C84" i="21"/>
  <c r="B84" i="21"/>
  <c r="O83" i="21"/>
  <c r="N83" i="21"/>
  <c r="M83" i="21"/>
  <c r="Q83" i="21" s="1"/>
  <c r="L83" i="21"/>
  <c r="K83" i="21"/>
  <c r="C83" i="21"/>
  <c r="B83" i="21" s="1"/>
  <c r="O82" i="21"/>
  <c r="N82" i="21"/>
  <c r="M82" i="21"/>
  <c r="Q82" i="21" s="1"/>
  <c r="L82" i="21"/>
  <c r="K82" i="21"/>
  <c r="C82" i="21"/>
  <c r="B82" i="21" s="1"/>
  <c r="P81" i="21"/>
  <c r="O81" i="21"/>
  <c r="N81" i="21"/>
  <c r="M81" i="21"/>
  <c r="Q81" i="21" s="1"/>
  <c r="L81" i="21"/>
  <c r="K81" i="21"/>
  <c r="C81" i="21"/>
  <c r="B81" i="21"/>
  <c r="O80" i="21"/>
  <c r="N80" i="21"/>
  <c r="M80" i="21"/>
  <c r="Q80" i="21" s="1"/>
  <c r="L80" i="21"/>
  <c r="K80" i="21"/>
  <c r="C80" i="21"/>
  <c r="B80" i="21"/>
  <c r="O79" i="21"/>
  <c r="N79" i="21"/>
  <c r="M79" i="21"/>
  <c r="Q79" i="21" s="1"/>
  <c r="L79" i="21"/>
  <c r="K79" i="21"/>
  <c r="C79" i="21"/>
  <c r="B79" i="21" s="1"/>
  <c r="P78" i="21"/>
  <c r="O78" i="21"/>
  <c r="N78" i="21"/>
  <c r="M78" i="21"/>
  <c r="Q78" i="21" s="1"/>
  <c r="L78" i="21"/>
  <c r="K78" i="21"/>
  <c r="C78" i="21"/>
  <c r="B78" i="21" s="1"/>
  <c r="P77" i="21"/>
  <c r="O77" i="21"/>
  <c r="N77" i="21"/>
  <c r="M77" i="21"/>
  <c r="Q77" i="21" s="1"/>
  <c r="L77" i="21"/>
  <c r="K77" i="21"/>
  <c r="C77" i="21"/>
  <c r="B77" i="21"/>
  <c r="O76" i="21"/>
  <c r="N76" i="21"/>
  <c r="M76" i="21"/>
  <c r="Q76" i="21" s="1"/>
  <c r="L76" i="21"/>
  <c r="K76" i="21"/>
  <c r="C76" i="21"/>
  <c r="B76" i="21"/>
  <c r="O75" i="21"/>
  <c r="N75" i="21"/>
  <c r="M75" i="21"/>
  <c r="Q75" i="21" s="1"/>
  <c r="L75" i="21"/>
  <c r="K75" i="21"/>
  <c r="C75" i="21"/>
  <c r="B75" i="21" s="1"/>
  <c r="P74" i="21"/>
  <c r="O74" i="21"/>
  <c r="N74" i="21"/>
  <c r="M74" i="21"/>
  <c r="Q74" i="21" s="1"/>
  <c r="L74" i="21"/>
  <c r="K74" i="21"/>
  <c r="C74" i="21"/>
  <c r="B74" i="21" s="1"/>
  <c r="P73" i="21"/>
  <c r="O73" i="21"/>
  <c r="N73" i="21"/>
  <c r="M73" i="21"/>
  <c r="Q73" i="21" s="1"/>
  <c r="L73" i="21"/>
  <c r="K73" i="21"/>
  <c r="C73" i="21"/>
  <c r="B73" i="21"/>
  <c r="O72" i="21"/>
  <c r="N72" i="21"/>
  <c r="M72" i="21"/>
  <c r="Q72" i="21" s="1"/>
  <c r="L72" i="21"/>
  <c r="K72" i="21"/>
  <c r="C72" i="21"/>
  <c r="B72" i="21"/>
  <c r="O71" i="21"/>
  <c r="N71" i="21"/>
  <c r="M71" i="21"/>
  <c r="Q71" i="21" s="1"/>
  <c r="L71" i="21"/>
  <c r="K71" i="21"/>
  <c r="C71" i="21"/>
  <c r="B71" i="21" s="1"/>
  <c r="P70" i="21"/>
  <c r="O70" i="21"/>
  <c r="N70" i="21"/>
  <c r="M70" i="21"/>
  <c r="Q70" i="21" s="1"/>
  <c r="L70" i="21"/>
  <c r="K70" i="21"/>
  <c r="C70" i="21"/>
  <c r="B70" i="21" s="1"/>
  <c r="P69" i="21"/>
  <c r="O69" i="21"/>
  <c r="N69" i="21"/>
  <c r="M69" i="21"/>
  <c r="Q69" i="21" s="1"/>
  <c r="L69" i="21"/>
  <c r="K69" i="21"/>
  <c r="C69" i="21"/>
  <c r="B69" i="21"/>
  <c r="O68" i="21"/>
  <c r="N68" i="21"/>
  <c r="M68" i="21"/>
  <c r="Q68" i="21" s="1"/>
  <c r="L68" i="21"/>
  <c r="K68" i="21"/>
  <c r="C68" i="21"/>
  <c r="B68" i="21"/>
  <c r="O67" i="21"/>
  <c r="N67" i="21"/>
  <c r="M67" i="21"/>
  <c r="Q67" i="21" s="1"/>
  <c r="L67" i="21"/>
  <c r="K67" i="21"/>
  <c r="C67" i="21"/>
  <c r="B67" i="21" s="1"/>
  <c r="P66" i="21"/>
  <c r="O66" i="21"/>
  <c r="N66" i="21"/>
  <c r="M66" i="21"/>
  <c r="Q66" i="21" s="1"/>
  <c r="L66" i="21"/>
  <c r="K66" i="21"/>
  <c r="C66" i="21"/>
  <c r="B66" i="21" s="1"/>
  <c r="P65" i="21"/>
  <c r="O65" i="21"/>
  <c r="N65" i="21"/>
  <c r="M65" i="21"/>
  <c r="Q65" i="21" s="1"/>
  <c r="L65" i="21"/>
  <c r="K65" i="21"/>
  <c r="C65" i="21"/>
  <c r="B65" i="21"/>
  <c r="O64" i="21"/>
  <c r="N64" i="21"/>
  <c r="M64" i="21"/>
  <c r="Q64" i="21" s="1"/>
  <c r="L64" i="21"/>
  <c r="K64" i="21"/>
  <c r="C64" i="21"/>
  <c r="B64" i="21"/>
  <c r="O63" i="21"/>
  <c r="N63" i="21"/>
  <c r="M63" i="21"/>
  <c r="Q63" i="21" s="1"/>
  <c r="L63" i="21"/>
  <c r="K63" i="21"/>
  <c r="C63" i="21"/>
  <c r="B63" i="21" s="1"/>
  <c r="P62" i="21"/>
  <c r="O62" i="21"/>
  <c r="N62" i="21"/>
  <c r="M62" i="21"/>
  <c r="Q62" i="21" s="1"/>
  <c r="L62" i="21"/>
  <c r="K62" i="21"/>
  <c r="C62" i="21"/>
  <c r="B62" i="21" s="1"/>
  <c r="P61" i="21"/>
  <c r="O61" i="21"/>
  <c r="N61" i="21"/>
  <c r="M61" i="21"/>
  <c r="Q61" i="21" s="1"/>
  <c r="L61" i="21"/>
  <c r="K61" i="21"/>
  <c r="C61" i="21"/>
  <c r="B61" i="21"/>
  <c r="O60" i="21"/>
  <c r="N60" i="21"/>
  <c r="M60" i="21"/>
  <c r="Q60" i="21" s="1"/>
  <c r="L60" i="21"/>
  <c r="K60" i="21"/>
  <c r="C60" i="21"/>
  <c r="B60" i="21"/>
  <c r="O59" i="21"/>
  <c r="N59" i="21"/>
  <c r="M59" i="21"/>
  <c r="Q59" i="21" s="1"/>
  <c r="L59" i="21"/>
  <c r="K59" i="21"/>
  <c r="C59" i="21"/>
  <c r="B59" i="21" s="1"/>
  <c r="P58" i="21"/>
  <c r="O58" i="21"/>
  <c r="N58" i="21"/>
  <c r="M58" i="21"/>
  <c r="Q58" i="21" s="1"/>
  <c r="L58" i="21"/>
  <c r="K58" i="21"/>
  <c r="C58" i="21"/>
  <c r="B58" i="21" s="1"/>
  <c r="P57" i="21"/>
  <c r="O57" i="21"/>
  <c r="N57" i="21"/>
  <c r="M57" i="21"/>
  <c r="Q57" i="21" s="1"/>
  <c r="L57" i="21"/>
  <c r="K57" i="21"/>
  <c r="C57" i="21"/>
  <c r="B57" i="21"/>
  <c r="O56" i="21"/>
  <c r="N56" i="21"/>
  <c r="M56" i="21"/>
  <c r="Q56" i="21" s="1"/>
  <c r="L56" i="21"/>
  <c r="K56" i="21"/>
  <c r="C56" i="21"/>
  <c r="B56" i="21"/>
  <c r="O55" i="21"/>
  <c r="N55" i="21"/>
  <c r="M55" i="21"/>
  <c r="Q55" i="21" s="1"/>
  <c r="L55" i="21"/>
  <c r="K55" i="21"/>
  <c r="C55" i="21"/>
  <c r="B55" i="21" s="1"/>
  <c r="P54" i="21"/>
  <c r="O54" i="21"/>
  <c r="N54" i="21"/>
  <c r="M54" i="21"/>
  <c r="Q54" i="21" s="1"/>
  <c r="L54" i="21"/>
  <c r="K54" i="21"/>
  <c r="C54" i="21"/>
  <c r="B54" i="21" s="1"/>
  <c r="P53" i="21"/>
  <c r="O53" i="21"/>
  <c r="N53" i="21"/>
  <c r="M53" i="21"/>
  <c r="Q53" i="21" s="1"/>
  <c r="L53" i="21"/>
  <c r="K53" i="21"/>
  <c r="C53" i="21"/>
  <c r="B53" i="21"/>
  <c r="O52" i="21"/>
  <c r="N52" i="21"/>
  <c r="M52" i="21"/>
  <c r="Q52" i="21" s="1"/>
  <c r="L52" i="21"/>
  <c r="K52" i="21"/>
  <c r="C52" i="21"/>
  <c r="B52" i="21"/>
  <c r="O51" i="21"/>
  <c r="N51" i="21"/>
  <c r="M51" i="21"/>
  <c r="Q51" i="21" s="1"/>
  <c r="L51" i="21"/>
  <c r="K51" i="21"/>
  <c r="C51" i="21"/>
  <c r="B51" i="21" s="1"/>
  <c r="P50" i="21"/>
  <c r="O50" i="21"/>
  <c r="N50" i="21"/>
  <c r="M50" i="21"/>
  <c r="Q50" i="21" s="1"/>
  <c r="L50" i="21"/>
  <c r="K50" i="21"/>
  <c r="C50" i="21"/>
  <c r="B50" i="21" s="1"/>
  <c r="P49" i="21"/>
  <c r="O49" i="21"/>
  <c r="N49" i="21"/>
  <c r="M49" i="21"/>
  <c r="Q49" i="21" s="1"/>
  <c r="L49" i="21"/>
  <c r="K49" i="21"/>
  <c r="C49" i="21"/>
  <c r="B49" i="21"/>
  <c r="O48" i="21"/>
  <c r="N48" i="21"/>
  <c r="M48" i="21"/>
  <c r="Q48" i="21" s="1"/>
  <c r="L48" i="21"/>
  <c r="K48" i="21"/>
  <c r="C48" i="21"/>
  <c r="B48" i="21"/>
  <c r="O47" i="21"/>
  <c r="N47" i="21"/>
  <c r="M47" i="21"/>
  <c r="Q47" i="21" s="1"/>
  <c r="L47" i="21"/>
  <c r="K47" i="21"/>
  <c r="C47" i="21"/>
  <c r="B47" i="21" s="1"/>
  <c r="P46" i="21"/>
  <c r="O46" i="21"/>
  <c r="N46" i="21"/>
  <c r="M46" i="21"/>
  <c r="Q46" i="21" s="1"/>
  <c r="L46" i="21"/>
  <c r="K46" i="21"/>
  <c r="C46" i="21"/>
  <c r="B46" i="21" s="1"/>
  <c r="P45" i="21"/>
  <c r="O45" i="21"/>
  <c r="N45" i="21"/>
  <c r="M45" i="21"/>
  <c r="Q45" i="21" s="1"/>
  <c r="L45" i="21"/>
  <c r="K45" i="21"/>
  <c r="C45" i="21"/>
  <c r="B45" i="21"/>
  <c r="O44" i="21"/>
  <c r="N44" i="21"/>
  <c r="M44" i="21"/>
  <c r="Q44" i="21" s="1"/>
  <c r="L44" i="21"/>
  <c r="K44" i="21"/>
  <c r="C44" i="21"/>
  <c r="B44" i="21"/>
  <c r="O43" i="21"/>
  <c r="N43" i="21"/>
  <c r="M43" i="21"/>
  <c r="Q43" i="21" s="1"/>
  <c r="L43" i="21"/>
  <c r="K43" i="21"/>
  <c r="C43" i="21"/>
  <c r="B43" i="21" s="1"/>
  <c r="P42" i="21"/>
  <c r="O42" i="21"/>
  <c r="N42" i="21"/>
  <c r="M42" i="21"/>
  <c r="Q42" i="21" s="1"/>
  <c r="L42" i="21"/>
  <c r="K42" i="21"/>
  <c r="C42" i="21"/>
  <c r="B42" i="21" s="1"/>
  <c r="P41" i="21"/>
  <c r="O41" i="21"/>
  <c r="N41" i="21"/>
  <c r="M41" i="21"/>
  <c r="Q41" i="21" s="1"/>
  <c r="L41" i="21"/>
  <c r="K41" i="21"/>
  <c r="C41" i="21"/>
  <c r="B41" i="21"/>
  <c r="O40" i="21"/>
  <c r="N40" i="21"/>
  <c r="M40" i="21"/>
  <c r="Q40" i="21" s="1"/>
  <c r="L40" i="21"/>
  <c r="K40" i="21"/>
  <c r="C40" i="21"/>
  <c r="B40" i="21"/>
  <c r="O39" i="21"/>
  <c r="N39" i="21"/>
  <c r="M39" i="21"/>
  <c r="Q39" i="21" s="1"/>
  <c r="L39" i="21"/>
  <c r="K39" i="21"/>
  <c r="C39" i="21"/>
  <c r="B39" i="21" s="1"/>
  <c r="P38" i="21"/>
  <c r="O38" i="21"/>
  <c r="N38" i="21"/>
  <c r="M38" i="21"/>
  <c r="Q38" i="21" s="1"/>
  <c r="L38" i="21"/>
  <c r="K38" i="21"/>
  <c r="C38" i="21"/>
  <c r="B38" i="21" s="1"/>
  <c r="P37" i="21"/>
  <c r="O37" i="21"/>
  <c r="N37" i="21"/>
  <c r="M37" i="21"/>
  <c r="Q37" i="21" s="1"/>
  <c r="L37" i="21"/>
  <c r="K37" i="21"/>
  <c r="C37" i="21"/>
  <c r="B37" i="21"/>
  <c r="O36" i="21"/>
  <c r="N36" i="21"/>
  <c r="M36" i="21"/>
  <c r="Q36" i="21" s="1"/>
  <c r="L36" i="21"/>
  <c r="K36" i="21"/>
  <c r="C36" i="21"/>
  <c r="B36" i="21"/>
  <c r="O35" i="21"/>
  <c r="N35" i="21"/>
  <c r="M35" i="21"/>
  <c r="Q35" i="21" s="1"/>
  <c r="L35" i="21"/>
  <c r="K35" i="21"/>
  <c r="C35" i="21"/>
  <c r="B35" i="21" s="1"/>
  <c r="P34" i="21"/>
  <c r="O34" i="21"/>
  <c r="N34" i="21"/>
  <c r="M34" i="21"/>
  <c r="Q34" i="21" s="1"/>
  <c r="L34" i="21"/>
  <c r="K34" i="21"/>
  <c r="C34" i="21"/>
  <c r="B34" i="21" s="1"/>
  <c r="P33" i="21"/>
  <c r="O33" i="21"/>
  <c r="N33" i="21"/>
  <c r="M33" i="21"/>
  <c r="Q33" i="21" s="1"/>
  <c r="L33" i="21"/>
  <c r="K33" i="21"/>
  <c r="C33" i="21"/>
  <c r="B33" i="21"/>
  <c r="O32" i="21"/>
  <c r="N32" i="21"/>
  <c r="M32" i="21"/>
  <c r="Q32" i="21" s="1"/>
  <c r="L32" i="21"/>
  <c r="K32" i="21"/>
  <c r="C32" i="21"/>
  <c r="B32" i="21"/>
  <c r="O31" i="21"/>
  <c r="N31" i="21"/>
  <c r="M31" i="21"/>
  <c r="Q31" i="21" s="1"/>
  <c r="L31" i="21"/>
  <c r="K31" i="21"/>
  <c r="C31" i="21"/>
  <c r="B31" i="21" s="1"/>
  <c r="P30" i="21"/>
  <c r="O30" i="21"/>
  <c r="N30" i="21"/>
  <c r="M30" i="21"/>
  <c r="Q30" i="21" s="1"/>
  <c r="L30" i="21"/>
  <c r="K30" i="21"/>
  <c r="C30" i="21"/>
  <c r="B30" i="21" s="1"/>
  <c r="P29" i="21"/>
  <c r="O29" i="21"/>
  <c r="N29" i="21"/>
  <c r="M29" i="21"/>
  <c r="Q29" i="21" s="1"/>
  <c r="L29" i="21"/>
  <c r="K29" i="21"/>
  <c r="C29" i="21"/>
  <c r="B29" i="21"/>
  <c r="O28" i="21"/>
  <c r="N28" i="21"/>
  <c r="M28" i="21"/>
  <c r="Q28" i="21" s="1"/>
  <c r="L28" i="21"/>
  <c r="K28" i="21"/>
  <c r="C28" i="21"/>
  <c r="B28" i="21"/>
  <c r="O27" i="21"/>
  <c r="N27" i="21"/>
  <c r="M27" i="21"/>
  <c r="Q27" i="21" s="1"/>
  <c r="L27" i="21"/>
  <c r="K27" i="21"/>
  <c r="C27" i="21"/>
  <c r="B27" i="21" s="1"/>
  <c r="P26" i="21"/>
  <c r="O26" i="21"/>
  <c r="N26" i="21"/>
  <c r="M26" i="21"/>
  <c r="Q26" i="21" s="1"/>
  <c r="L26" i="21"/>
  <c r="K26" i="21"/>
  <c r="C26" i="21"/>
  <c r="B26" i="21" s="1"/>
  <c r="P25" i="21"/>
  <c r="O25" i="21"/>
  <c r="N25" i="21"/>
  <c r="M25" i="21"/>
  <c r="Q25" i="21" s="1"/>
  <c r="L25" i="21"/>
  <c r="K25" i="21"/>
  <c r="C25" i="21"/>
  <c r="B25" i="21"/>
  <c r="O24" i="21"/>
  <c r="N24" i="21"/>
  <c r="M24" i="21"/>
  <c r="Q24" i="21" s="1"/>
  <c r="L24" i="21"/>
  <c r="K24" i="21"/>
  <c r="C24" i="21"/>
  <c r="B24" i="21"/>
  <c r="O23" i="21"/>
  <c r="N23" i="21"/>
  <c r="M23" i="21"/>
  <c r="Q23" i="21" s="1"/>
  <c r="L23" i="21"/>
  <c r="K23" i="21"/>
  <c r="C23" i="21"/>
  <c r="B23" i="21" s="1"/>
  <c r="P22" i="21"/>
  <c r="O22" i="21"/>
  <c r="N22" i="21"/>
  <c r="M22" i="21"/>
  <c r="Q22" i="21" s="1"/>
  <c r="L22" i="21"/>
  <c r="K22" i="21"/>
  <c r="C22" i="21"/>
  <c r="B22" i="21" s="1"/>
  <c r="P21" i="21"/>
  <c r="O21" i="21"/>
  <c r="N21" i="21"/>
  <c r="M21" i="21"/>
  <c r="Q21" i="21" s="1"/>
  <c r="L21" i="21"/>
  <c r="K21" i="21"/>
  <c r="C21" i="21"/>
  <c r="B21" i="21"/>
  <c r="O20" i="21"/>
  <c r="N20" i="21"/>
  <c r="M20" i="21"/>
  <c r="Q20" i="21" s="1"/>
  <c r="L20" i="21"/>
  <c r="K20" i="21"/>
  <c r="C20" i="21"/>
  <c r="B20" i="21"/>
  <c r="O19" i="21"/>
  <c r="N19" i="21"/>
  <c r="M19" i="21"/>
  <c r="Q19" i="21" s="1"/>
  <c r="L19" i="21"/>
  <c r="K19" i="21"/>
  <c r="C19" i="21"/>
  <c r="B19" i="21" s="1"/>
  <c r="P18" i="21"/>
  <c r="O18" i="21"/>
  <c r="N18" i="21"/>
  <c r="M18" i="21"/>
  <c r="Q18" i="21" s="1"/>
  <c r="L18" i="21"/>
  <c r="K18" i="21"/>
  <c r="C18" i="21"/>
  <c r="B18" i="21" s="1"/>
  <c r="P17" i="21"/>
  <c r="O17" i="21"/>
  <c r="N17" i="21"/>
  <c r="M17" i="21"/>
  <c r="Q17" i="21" s="1"/>
  <c r="L17" i="21"/>
  <c r="K17" i="21"/>
  <c r="C17" i="21"/>
  <c r="B17" i="21"/>
  <c r="O16" i="21"/>
  <c r="N16" i="21"/>
  <c r="M16" i="21"/>
  <c r="Q16" i="21" s="1"/>
  <c r="L16" i="21"/>
  <c r="K16" i="21"/>
  <c r="C16" i="21"/>
  <c r="B16" i="21"/>
  <c r="O15" i="21"/>
  <c r="N15" i="21"/>
  <c r="M15" i="21"/>
  <c r="Q15" i="21" s="1"/>
  <c r="L15" i="21"/>
  <c r="K15" i="21"/>
  <c r="C15" i="21"/>
  <c r="B15" i="21" s="1"/>
  <c r="P14" i="21"/>
  <c r="O14" i="21"/>
  <c r="N14" i="21"/>
  <c r="M14" i="21"/>
  <c r="Q14" i="21" s="1"/>
  <c r="L14" i="21"/>
  <c r="K14" i="21"/>
  <c r="C14" i="21"/>
  <c r="B14" i="21" s="1"/>
  <c r="P13" i="21"/>
  <c r="O13" i="21"/>
  <c r="N13" i="21"/>
  <c r="M13" i="21"/>
  <c r="Q13" i="21" s="1"/>
  <c r="L13" i="21"/>
  <c r="K13" i="21"/>
  <c r="C13" i="21"/>
  <c r="B13" i="21"/>
  <c r="O12" i="21"/>
  <c r="N12" i="21"/>
  <c r="M12" i="21"/>
  <c r="Q12" i="21" s="1"/>
  <c r="L12" i="21"/>
  <c r="K12" i="21"/>
  <c r="C12" i="21"/>
  <c r="B12" i="21"/>
  <c r="O11" i="21"/>
  <c r="N11" i="21"/>
  <c r="M11" i="21"/>
  <c r="Q11" i="21" s="1"/>
  <c r="L11" i="21"/>
  <c r="K11" i="21"/>
  <c r="C11" i="21"/>
  <c r="B11" i="21" s="1"/>
  <c r="P10" i="21"/>
  <c r="O10" i="21"/>
  <c r="N10" i="21"/>
  <c r="M10" i="21"/>
  <c r="Q10" i="21" s="1"/>
  <c r="L10" i="21"/>
  <c r="K10" i="21"/>
  <c r="C10" i="21"/>
  <c r="B10" i="21" s="1"/>
  <c r="P9" i="21"/>
  <c r="O9" i="21"/>
  <c r="N9" i="21"/>
  <c r="M9" i="21"/>
  <c r="Q9" i="21" s="1"/>
  <c r="L9" i="21"/>
  <c r="K9" i="21"/>
  <c r="C9" i="21"/>
  <c r="B9" i="21"/>
  <c r="O8" i="21"/>
  <c r="N8" i="21"/>
  <c r="M8" i="21"/>
  <c r="Q8" i="21" s="1"/>
  <c r="L8" i="21"/>
  <c r="K8" i="21"/>
  <c r="C8" i="21"/>
  <c r="B8" i="21"/>
  <c r="O7" i="21"/>
  <c r="N7" i="21"/>
  <c r="M7" i="21"/>
  <c r="Q7" i="21" s="1"/>
  <c r="L7" i="21"/>
  <c r="K7" i="21"/>
  <c r="C7" i="21"/>
  <c r="B7" i="21" s="1"/>
  <c r="P6" i="21"/>
  <c r="O6" i="21"/>
  <c r="N6" i="21"/>
  <c r="M6" i="21"/>
  <c r="Q6" i="21" s="1"/>
  <c r="L6" i="21"/>
  <c r="K6" i="21"/>
  <c r="C6" i="21"/>
  <c r="B6" i="21" s="1"/>
  <c r="P5" i="21"/>
  <c r="O5" i="21"/>
  <c r="N5" i="21"/>
  <c r="M5" i="21"/>
  <c r="Q5" i="21" s="1"/>
  <c r="L5" i="21"/>
  <c r="K5" i="21"/>
  <c r="C5" i="21"/>
  <c r="B5" i="21"/>
  <c r="O4" i="21"/>
  <c r="N4" i="21"/>
  <c r="M4" i="21"/>
  <c r="Q4" i="21" s="1"/>
  <c r="L4" i="21"/>
  <c r="K4" i="21"/>
  <c r="C4" i="21"/>
  <c r="B4" i="21"/>
  <c r="O3" i="21"/>
  <c r="N3" i="21"/>
  <c r="M3" i="21"/>
  <c r="Q3" i="21" s="1"/>
  <c r="L3" i="21"/>
  <c r="K3" i="21"/>
  <c r="C3" i="21"/>
  <c r="B3" i="21" s="1"/>
  <c r="J55" i="20"/>
  <c r="O53" i="20"/>
  <c r="N53" i="20"/>
  <c r="M53" i="20"/>
  <c r="L53" i="20"/>
  <c r="K53" i="20"/>
  <c r="P53" i="20" s="1"/>
  <c r="J53" i="20"/>
  <c r="N52" i="20"/>
  <c r="L52" i="20"/>
  <c r="O51" i="20"/>
  <c r="N51" i="20"/>
  <c r="M51" i="20"/>
  <c r="L51" i="20"/>
  <c r="K51" i="20"/>
  <c r="P51" i="20" s="1"/>
  <c r="J51" i="20"/>
  <c r="O50" i="20"/>
  <c r="N50" i="20"/>
  <c r="M50" i="20"/>
  <c r="L50" i="20"/>
  <c r="K50" i="20"/>
  <c r="P50" i="20" s="1"/>
  <c r="J50" i="20"/>
  <c r="O48" i="20"/>
  <c r="N48" i="20"/>
  <c r="M48" i="20"/>
  <c r="L48" i="20"/>
  <c r="K48" i="20"/>
  <c r="P48" i="20" s="1"/>
  <c r="J48" i="20"/>
  <c r="O47" i="20"/>
  <c r="N47" i="20"/>
  <c r="M47" i="20"/>
  <c r="L47" i="20"/>
  <c r="K47" i="20"/>
  <c r="P47" i="20" s="1"/>
  <c r="J47" i="20"/>
  <c r="O46" i="20"/>
  <c r="N46" i="20"/>
  <c r="M46" i="20"/>
  <c r="L46" i="20"/>
  <c r="K46" i="20"/>
  <c r="P46" i="20" s="1"/>
  <c r="J46" i="20"/>
  <c r="O45" i="20"/>
  <c r="N45" i="20"/>
  <c r="M45" i="20"/>
  <c r="L45" i="20"/>
  <c r="K45" i="20"/>
  <c r="P45" i="20" s="1"/>
  <c r="J45" i="20"/>
  <c r="O44" i="20"/>
  <c r="N44" i="20"/>
  <c r="M44" i="20"/>
  <c r="L44" i="20"/>
  <c r="K44" i="20"/>
  <c r="P44" i="20" s="1"/>
  <c r="J44" i="20"/>
  <c r="O43" i="20"/>
  <c r="N43" i="20"/>
  <c r="M43" i="20"/>
  <c r="L43" i="20"/>
  <c r="K43" i="20"/>
  <c r="P43" i="20" s="1"/>
  <c r="J43" i="20"/>
  <c r="O42" i="20"/>
  <c r="N42" i="20"/>
  <c r="M42" i="20"/>
  <c r="L42" i="20"/>
  <c r="K42" i="20"/>
  <c r="P42" i="20" s="1"/>
  <c r="J42" i="20"/>
  <c r="O41" i="20"/>
  <c r="N41" i="20"/>
  <c r="M41" i="20"/>
  <c r="L41" i="20"/>
  <c r="K41" i="20"/>
  <c r="P41" i="20" s="1"/>
  <c r="J41" i="20"/>
  <c r="O40" i="20"/>
  <c r="N40" i="20"/>
  <c r="M40" i="20"/>
  <c r="L40" i="20"/>
  <c r="K40" i="20"/>
  <c r="P40" i="20" s="1"/>
  <c r="J40" i="20"/>
  <c r="O39" i="20"/>
  <c r="N39" i="20"/>
  <c r="M39" i="20"/>
  <c r="L39" i="20"/>
  <c r="K39" i="20"/>
  <c r="P39" i="20" s="1"/>
  <c r="J39" i="20"/>
  <c r="O38" i="20"/>
  <c r="N38" i="20"/>
  <c r="M38" i="20"/>
  <c r="L38" i="20"/>
  <c r="K38" i="20"/>
  <c r="J38" i="20"/>
  <c r="O37" i="20"/>
  <c r="N37" i="20"/>
  <c r="M37" i="20"/>
  <c r="P37" i="20" s="1"/>
  <c r="L37" i="20"/>
  <c r="K37" i="20"/>
  <c r="J37" i="20"/>
  <c r="O36" i="20"/>
  <c r="N36" i="20"/>
  <c r="M36" i="20"/>
  <c r="L36" i="20"/>
  <c r="P36" i="20" s="1"/>
  <c r="K36" i="20"/>
  <c r="J36" i="20"/>
  <c r="O35" i="20"/>
  <c r="N35" i="20"/>
  <c r="M35" i="20"/>
  <c r="L35" i="20"/>
  <c r="K35" i="20"/>
  <c r="P35" i="20" s="1"/>
  <c r="J35" i="20"/>
  <c r="O34" i="20"/>
  <c r="N34" i="20"/>
  <c r="M34" i="20"/>
  <c r="L34" i="20"/>
  <c r="K34" i="20"/>
  <c r="J34" i="20"/>
  <c r="O32" i="20"/>
  <c r="N32" i="20"/>
  <c r="M32" i="20"/>
  <c r="P32" i="20" s="1"/>
  <c r="L32" i="20"/>
  <c r="K32" i="20"/>
  <c r="J32" i="20"/>
  <c r="O31" i="20"/>
  <c r="N31" i="20"/>
  <c r="M31" i="20"/>
  <c r="L31" i="20"/>
  <c r="P31" i="20" s="1"/>
  <c r="K31" i="20"/>
  <c r="J31" i="20"/>
  <c r="P29" i="20"/>
  <c r="J29" i="20"/>
  <c r="P28" i="20"/>
  <c r="J28" i="20"/>
  <c r="O27" i="20"/>
  <c r="N27" i="20"/>
  <c r="M27" i="20"/>
  <c r="L27" i="20"/>
  <c r="K27" i="20"/>
  <c r="P27" i="20" s="1"/>
  <c r="J27" i="20"/>
  <c r="O25" i="20"/>
  <c r="N25" i="20"/>
  <c r="M25" i="20"/>
  <c r="L25" i="20"/>
  <c r="K25" i="20"/>
  <c r="P25" i="20" s="1"/>
  <c r="J25" i="20"/>
  <c r="O23" i="20"/>
  <c r="N23" i="20"/>
  <c r="M23" i="20"/>
  <c r="P23" i="20" s="1"/>
  <c r="L23" i="20"/>
  <c r="K23" i="20"/>
  <c r="J23" i="20"/>
  <c r="C23" i="20"/>
  <c r="P22" i="20"/>
  <c r="J22" i="20"/>
  <c r="O21" i="20"/>
  <c r="N21" i="20"/>
  <c r="M21" i="20"/>
  <c r="L21" i="20"/>
  <c r="K21" i="20"/>
  <c r="P21" i="20" s="1"/>
  <c r="J21" i="20"/>
  <c r="O20" i="20"/>
  <c r="N20" i="20"/>
  <c r="M20" i="20"/>
  <c r="L20" i="20"/>
  <c r="K20" i="20"/>
  <c r="J20" i="20"/>
  <c r="P19" i="20"/>
  <c r="J19" i="20"/>
  <c r="P18" i="20"/>
  <c r="J18" i="20"/>
  <c r="O17" i="20"/>
  <c r="N17" i="20"/>
  <c r="M17" i="20"/>
  <c r="P17" i="20" s="1"/>
  <c r="L17" i="20"/>
  <c r="K17" i="20"/>
  <c r="J17" i="20"/>
  <c r="O16" i="20"/>
  <c r="N16" i="20"/>
  <c r="M16" i="20"/>
  <c r="L16" i="20"/>
  <c r="P16" i="20" s="1"/>
  <c r="K16" i="20"/>
  <c r="J16" i="20"/>
  <c r="C16" i="20"/>
  <c r="P15" i="20"/>
  <c r="J15" i="20"/>
  <c r="O14" i="20"/>
  <c r="N14" i="20"/>
  <c r="M14" i="20"/>
  <c r="L14" i="20"/>
  <c r="K14" i="20"/>
  <c r="J14" i="20"/>
  <c r="O13" i="20"/>
  <c r="N13" i="20"/>
  <c r="M13" i="20"/>
  <c r="P13" i="20" s="1"/>
  <c r="L13" i="20"/>
  <c r="K13" i="20"/>
  <c r="J13" i="20"/>
  <c r="P12" i="20"/>
  <c r="J12" i="20"/>
  <c r="O11" i="20"/>
  <c r="N11" i="20"/>
  <c r="M11" i="20"/>
  <c r="L11" i="20"/>
  <c r="K11" i="20"/>
  <c r="J11" i="20"/>
  <c r="O10" i="20"/>
  <c r="N10" i="20"/>
  <c r="M10" i="20"/>
  <c r="P10" i="20" s="1"/>
  <c r="L10" i="20"/>
  <c r="K10" i="20"/>
  <c r="J10" i="20"/>
  <c r="O9" i="20"/>
  <c r="N9" i="20"/>
  <c r="M9" i="20"/>
  <c r="L9" i="20"/>
  <c r="P9" i="20" s="1"/>
  <c r="K9" i="20"/>
  <c r="J9" i="20"/>
  <c r="O8" i="20"/>
  <c r="N8" i="20"/>
  <c r="M8" i="20"/>
  <c r="L8" i="20"/>
  <c r="K8" i="20"/>
  <c r="P8" i="20" s="1"/>
  <c r="J8" i="20"/>
  <c r="O7" i="20"/>
  <c r="N7" i="20"/>
  <c r="M7" i="20"/>
  <c r="L7" i="20"/>
  <c r="K7" i="20"/>
  <c r="J7" i="20"/>
  <c r="O6" i="20"/>
  <c r="N6" i="20"/>
  <c r="M6" i="20"/>
  <c r="L6" i="20"/>
  <c r="P6" i="20" s="1"/>
  <c r="K6" i="20"/>
  <c r="O5" i="20"/>
  <c r="N5" i="20"/>
  <c r="M5" i="20"/>
  <c r="L5" i="20"/>
  <c r="K5" i="20"/>
  <c r="P5" i="20" s="1"/>
  <c r="J5" i="20"/>
  <c r="O4" i="20"/>
  <c r="N4" i="20"/>
  <c r="M4" i="20"/>
  <c r="L4" i="20"/>
  <c r="K4" i="20"/>
  <c r="J4" i="20"/>
  <c r="P3" i="20"/>
  <c r="O2" i="20"/>
  <c r="N2" i="20"/>
  <c r="M2" i="20"/>
  <c r="K2" i="20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P59" i="16"/>
  <c r="D58" i="16"/>
  <c r="AQ55" i="16"/>
  <c r="AN51" i="16"/>
  <c r="AH49" i="16"/>
  <c r="AR46" i="16"/>
  <c r="AL44" i="16"/>
  <c r="AV41" i="16"/>
  <c r="AJ39" i="16"/>
  <c r="AZ36" i="16"/>
  <c r="AK34" i="16"/>
  <c r="AP53" i="16"/>
  <c r="AY49" i="16"/>
  <c r="BA46" i="16"/>
  <c r="AO43" i="16"/>
  <c r="AJ40" i="16"/>
  <c r="AX36" i="16"/>
  <c r="AP33" i="16"/>
  <c r="AX56" i="16"/>
  <c r="BC49" i="16"/>
  <c r="AY46" i="16"/>
  <c r="AM43" i="16"/>
  <c r="AN40" i="16"/>
  <c r="AG37" i="16"/>
  <c r="BA33" i="16"/>
  <c r="AL58" i="16"/>
  <c r="AX54" i="16"/>
  <c r="AU50" i="16"/>
  <c r="AL59" i="16"/>
  <c r="BG55" i="16"/>
  <c r="AX50" i="16"/>
  <c r="AJ48" i="16"/>
  <c r="BB45" i="16"/>
  <c r="AN43" i="16"/>
  <c r="BG40" i="16"/>
  <c r="AT38" i="16"/>
  <c r="BH35" i="16"/>
  <c r="AS59" i="16"/>
  <c r="AW55" i="16"/>
  <c r="AO51" i="16"/>
  <c r="BH47" i="16"/>
  <c r="AZ44" i="16"/>
  <c r="AW41" i="16"/>
  <c r="AK38" i="16"/>
  <c r="AR34" i="16"/>
  <c r="AH58" i="16"/>
  <c r="AZ54" i="16"/>
  <c r="AW49" i="16"/>
  <c r="AT46" i="16"/>
  <c r="AH43" i="16"/>
  <c r="AI40" i="16"/>
  <c r="BH36" i="16"/>
  <c r="AZ56" i="16"/>
  <c r="AN50" i="16"/>
  <c r="AT45" i="16"/>
  <c r="AX40" i="16"/>
  <c r="AY35" i="16"/>
  <c r="AI56" i="16"/>
  <c r="AV47" i="16"/>
  <c r="AL41" i="16"/>
  <c r="AH34" i="16"/>
  <c r="BH50" i="16"/>
  <c r="AN44" i="16"/>
  <c r="AI38" i="16"/>
  <c r="AM61" i="16"/>
  <c r="D57" i="16"/>
  <c r="AH50" i="16"/>
  <c r="AX46" i="16"/>
  <c r="AW43" i="16"/>
  <c r="AM40" i="16"/>
  <c r="AK37" i="16"/>
  <c r="AJ34" i="16"/>
  <c r="AN56" i="16"/>
  <c r="AV48" i="16"/>
  <c r="AZ43" i="16"/>
  <c r="BG38" i="16"/>
  <c r="AN59" i="16"/>
  <c r="AS48" i="16"/>
  <c r="AG42" i="16"/>
  <c r="AX33" i="16"/>
  <c r="AT53" i="16"/>
  <c r="AJ47" i="16"/>
  <c r="AY40" i="16"/>
  <c r="BH34" i="16"/>
  <c r="AG60" i="16"/>
  <c r="BG48" i="16"/>
  <c r="BA45" i="16"/>
  <c r="AU42" i="16"/>
  <c r="AQ39" i="16"/>
  <c r="AM36" i="16"/>
  <c r="AN33" i="16"/>
  <c r="BG30" i="16"/>
  <c r="AT28" i="16"/>
  <c r="AR25" i="16"/>
  <c r="AG61" i="16"/>
  <c r="C57" i="16"/>
  <c r="AY51" i="16"/>
  <c r="AI48" i="16"/>
  <c r="BH44" i="16"/>
  <c r="BH54" i="16"/>
  <c r="BB49" i="16"/>
  <c r="BG44" i="16"/>
  <c r="AH40" i="16"/>
  <c r="AK61" i="16"/>
  <c r="BC51" i="16"/>
  <c r="AL45" i="16"/>
  <c r="AW38" i="16"/>
  <c r="AH60" i="16"/>
  <c r="BB51" i="16"/>
  <c r="AK45" i="16"/>
  <c r="BH38" i="16"/>
  <c r="AW33" i="16"/>
  <c r="BA52" i="16"/>
  <c r="BA48" i="16"/>
  <c r="AV45" i="16"/>
  <c r="AO42" i="16"/>
  <c r="AL39" i="16"/>
  <c r="AH36" i="16"/>
  <c r="AX32" i="16"/>
  <c r="AR29" i="16"/>
  <c r="AZ26" i="16"/>
  <c r="AP22" i="16"/>
  <c r="AU57" i="16"/>
  <c r="BH53" i="16"/>
  <c r="AU49" i="16"/>
  <c r="AQ46" i="16"/>
  <c r="AX45" i="16"/>
  <c r="AN49" i="16"/>
  <c r="AP57" i="16"/>
  <c r="BC54" i="16"/>
  <c r="BB50" i="16"/>
  <c r="AN48" i="16"/>
  <c r="BG45" i="16"/>
  <c r="AR43" i="16"/>
  <c r="D41" i="16"/>
  <c r="AX38" i="16"/>
  <c r="AG36" i="16"/>
  <c r="AY56" i="16"/>
  <c r="AS52" i="16"/>
  <c r="BC48" i="16"/>
  <c r="C46" i="16"/>
  <c r="AR42" i="16"/>
  <c r="AO39" i="16"/>
  <c r="AX35" i="16"/>
  <c r="AG59" i="16"/>
  <c r="BH55" i="16"/>
  <c r="AG49" i="16"/>
  <c r="BC45" i="16"/>
  <c r="AV42" i="16"/>
  <c r="AS39" i="16"/>
  <c r="AN36" i="16"/>
  <c r="AK33" i="16"/>
  <c r="AQ57" i="16"/>
  <c r="AX53" i="16"/>
  <c r="BA49" i="16"/>
  <c r="AR58" i="16"/>
  <c r="AY54" i="16"/>
  <c r="D50" i="16"/>
  <c r="AX47" i="16"/>
  <c r="AJ45" i="16"/>
  <c r="BB42" i="16"/>
  <c r="AP40" i="16"/>
  <c r="BG37" i="16"/>
  <c r="AW34" i="16"/>
  <c r="AT58" i="16"/>
  <c r="BA54" i="16"/>
  <c r="AR50" i="16"/>
  <c r="AK47" i="16"/>
  <c r="C44" i="16"/>
  <c r="AZ40" i="16"/>
  <c r="AN37" i="16"/>
  <c r="BB33" i="16"/>
  <c r="AM57" i="16"/>
  <c r="AY53" i="16"/>
  <c r="BH48" i="16"/>
  <c r="AW45" i="16"/>
  <c r="AQ42" i="16"/>
  <c r="AM39" i="16"/>
  <c r="AJ61" i="16"/>
  <c r="AX55" i="16"/>
  <c r="AL49" i="16"/>
  <c r="AP44" i="16"/>
  <c r="AN39" i="16"/>
  <c r="AO34" i="16"/>
  <c r="AY52" i="16"/>
  <c r="AK46" i="16"/>
  <c r="AT39" i="16"/>
  <c r="AM59" i="16"/>
  <c r="AM49" i="16"/>
  <c r="BA42" i="16"/>
  <c r="AW36" i="16"/>
  <c r="AL60" i="16"/>
  <c r="AG56" i="16"/>
  <c r="AK49" i="16"/>
  <c r="BH45" i="16"/>
  <c r="AZ42" i="16"/>
  <c r="AW39" i="16"/>
  <c r="AU36" i="16"/>
  <c r="AR33" i="16"/>
  <c r="AV53" i="16"/>
  <c r="AT47" i="16"/>
  <c r="AX42" i="16"/>
  <c r="BB37" i="16"/>
  <c r="AN57" i="16"/>
  <c r="D47" i="16"/>
  <c r="AU40" i="16"/>
  <c r="AM60" i="16"/>
  <c r="BH51" i="16"/>
  <c r="AR45" i="16"/>
  <c r="AH39" i="16"/>
  <c r="D34" i="16"/>
  <c r="BB56" i="16"/>
  <c r="AK48" i="16"/>
  <c r="BC44" i="16"/>
  <c r="AY41" i="16"/>
  <c r="AU38" i="16"/>
  <c r="AV35" i="16"/>
  <c r="BB32" i="16"/>
  <c r="AP30" i="16"/>
  <c r="AZ27" i="16"/>
  <c r="BG24" i="16"/>
  <c r="AK60" i="16"/>
  <c r="AK56" i="16"/>
  <c r="AY50" i="16"/>
  <c r="AM47" i="16"/>
  <c r="AJ60" i="16"/>
  <c r="AR53" i="16"/>
  <c r="AR48" i="16"/>
  <c r="AV43" i="16"/>
  <c r="BB38" i="16"/>
  <c r="AI59" i="16"/>
  <c r="C50" i="16"/>
  <c r="AT43" i="16"/>
  <c r="BC36" i="16"/>
  <c r="AS58" i="16"/>
  <c r="AI50" i="16"/>
  <c r="AS43" i="16"/>
  <c r="AM37" i="16"/>
  <c r="BH32" i="16"/>
  <c r="BG51" i="16"/>
  <c r="D60" i="16"/>
  <c r="BB52" i="16"/>
  <c r="AL47" i="16"/>
  <c r="AP42" i="16"/>
  <c r="AT37" i="16"/>
  <c r="BG54" i="16"/>
  <c r="AQ47" i="16"/>
  <c r="AG41" i="16"/>
  <c r="BG33" i="16"/>
  <c r="BA50" i="16"/>
  <c r="AI44" i="16"/>
  <c r="BC37" i="16"/>
  <c r="D59" i="16"/>
  <c r="AU51" i="16"/>
  <c r="AR56" i="16"/>
  <c r="AZ48" i="16"/>
  <c r="AH44" i="16"/>
  <c r="D39" i="16"/>
  <c r="AT60" i="16"/>
  <c r="AN52" i="16"/>
  <c r="AY45" i="16"/>
  <c r="AI39" i="16"/>
  <c r="AS60" i="16"/>
  <c r="AV50" i="16"/>
  <c r="BC43" i="16"/>
  <c r="AW37" i="16"/>
  <c r="AV51" i="16"/>
  <c r="AZ41" i="16"/>
  <c r="AI58" i="16"/>
  <c r="AW42" i="16"/>
  <c r="AR52" i="16"/>
  <c r="AX39" i="16"/>
  <c r="AG58" i="16"/>
  <c r="AS47" i="16"/>
  <c r="AI41" i="16"/>
  <c r="BG34" i="16"/>
  <c r="BG49" i="16"/>
  <c r="AL40" i="16"/>
  <c r="AK50" i="16"/>
  <c r="AI37" i="16"/>
  <c r="BB48" i="16"/>
  <c r="AI36" i="16"/>
  <c r="BH49" i="16"/>
  <c r="AQ43" i="16"/>
  <c r="D37" i="16"/>
  <c r="AR31" i="16"/>
  <c r="AL26" i="16"/>
  <c r="AU58" i="16"/>
  <c r="C49" i="16"/>
  <c r="AJ56" i="16"/>
  <c r="D46" i="16"/>
  <c r="AK36" i="16"/>
  <c r="BG46" i="16"/>
  <c r="AT33" i="16"/>
  <c r="C47" i="16"/>
  <c r="BB34" i="16"/>
  <c r="AV49" i="16"/>
  <c r="AW44" i="16"/>
  <c r="AW40" i="16"/>
  <c r="BG36" i="16"/>
  <c r="AH32" i="16"/>
  <c r="AP28" i="16"/>
  <c r="BG22" i="16"/>
  <c r="BA56" i="16"/>
  <c r="AQ51" i="16"/>
  <c r="AG47" i="16"/>
  <c r="BB40" i="16"/>
  <c r="AJ36" i="16"/>
  <c r="AQ58" i="16"/>
  <c r="AG43" i="16"/>
  <c r="AP32" i="16"/>
  <c r="AL27" i="16"/>
  <c r="C58" i="16"/>
  <c r="AR47" i="16"/>
  <c r="AK43" i="16"/>
  <c r="D40" i="16"/>
  <c r="AY36" i="16"/>
  <c r="AM33" i="16"/>
  <c r="C31" i="16"/>
  <c r="AW28" i="16"/>
  <c r="AP26" i="16"/>
  <c r="AO22" i="16"/>
  <c r="AL29" i="16"/>
  <c r="BG18" i="16"/>
  <c r="AZ15" i="16"/>
  <c r="AL12" i="16"/>
  <c r="AV9" i="16"/>
  <c r="AW3" i="16"/>
  <c r="AV56" i="16"/>
  <c r="AJ50" i="16"/>
  <c r="AN45" i="16"/>
  <c r="AT40" i="16"/>
  <c r="AU35" i="16"/>
  <c r="AX51" i="16"/>
  <c r="AG45" i="16"/>
  <c r="AR38" i="16"/>
  <c r="AM58" i="16"/>
  <c r="AQ48" i="16"/>
  <c r="BG41" i="16"/>
  <c r="AN35" i="16"/>
  <c r="AW56" i="16"/>
  <c r="D49" i="16"/>
  <c r="AZ53" i="16"/>
  <c r="AH47" i="16"/>
  <c r="AL42" i="16"/>
  <c r="AP37" i="16"/>
  <c r="AS57" i="16"/>
  <c r="AS49" i="16"/>
  <c r="AI43" i="16"/>
  <c r="AQ36" i="16"/>
  <c r="AS56" i="16"/>
  <c r="AL48" i="16"/>
  <c r="BA41" i="16"/>
  <c r="AT59" i="16"/>
  <c r="BG47" i="16"/>
  <c r="AJ38" i="16"/>
  <c r="BC50" i="16"/>
  <c r="AY37" i="16"/>
  <c r="AZ47" i="16"/>
  <c r="AL34" i="16"/>
  <c r="AN54" i="16"/>
  <c r="AI45" i="16"/>
  <c r="AZ38" i="16"/>
  <c r="AN60" i="16"/>
  <c r="AJ46" i="16"/>
  <c r="AO36" i="16"/>
  <c r="AS45" i="16"/>
  <c r="AG57" i="16"/>
  <c r="AX43" i="16"/>
  <c r="AG33" i="16"/>
  <c r="AN47" i="16"/>
  <c r="BC40" i="16"/>
  <c r="AZ34" i="16"/>
  <c r="AV29" i="16"/>
  <c r="AV23" i="16"/>
  <c r="AQ53" i="16"/>
  <c r="AW46" i="16"/>
  <c r="AP52" i="16"/>
  <c r="AT42" i="16"/>
  <c r="AI57" i="16"/>
  <c r="BH41" i="16"/>
  <c r="BC56" i="16"/>
  <c r="D42" i="16"/>
  <c r="AQ56" i="16"/>
  <c r="C48" i="16"/>
  <c r="BH43" i="16"/>
  <c r="BH39" i="16"/>
  <c r="AU34" i="16"/>
  <c r="AN31" i="16"/>
  <c r="AV27" i="16"/>
  <c r="C60" i="16"/>
  <c r="C56" i="16"/>
  <c r="AS50" i="16"/>
  <c r="AU45" i="16"/>
  <c r="BC35" i="16"/>
  <c r="AS44" i="16"/>
  <c r="AS53" i="16"/>
  <c r="BB39" i="16"/>
  <c r="D31" i="16"/>
  <c r="AV25" i="16"/>
  <c r="AP56" i="16"/>
  <c r="AG46" i="16"/>
  <c r="AN42" i="16"/>
  <c r="AP39" i="16"/>
  <c r="AZ35" i="16"/>
  <c r="AW32" i="16"/>
  <c r="AO30" i="16"/>
  <c r="AG28" i="16"/>
  <c r="BC25" i="16"/>
  <c r="AV32" i="16"/>
  <c r="BA27" i="16"/>
  <c r="AP18" i="16"/>
  <c r="AX14" i="16"/>
  <c r="AR11" i="16"/>
  <c r="AT8" i="16"/>
  <c r="AR30" i="16"/>
  <c r="BB25" i="16"/>
  <c r="C17" i="16"/>
  <c r="AR39" i="16"/>
  <c r="AQ41" i="16"/>
  <c r="BH42" i="16"/>
  <c r="AV52" i="16"/>
  <c r="AG39" i="16"/>
  <c r="AL28" i="16"/>
  <c r="AU60" i="16"/>
  <c r="BB53" i="16"/>
  <c r="AM45" i="16"/>
  <c r="AI42" i="16"/>
  <c r="AK39" i="16"/>
  <c r="AQ35" i="16"/>
  <c r="AS32" i="16"/>
  <c r="AY29" i="16"/>
  <c r="AO27" i="16"/>
  <c r="AI25" i="16"/>
  <c r="AN32" i="16"/>
  <c r="AQ27" i="16"/>
  <c r="BB18" i="16"/>
  <c r="AV15" i="16"/>
  <c r="AN11" i="16"/>
  <c r="AQ7" i="16"/>
  <c r="AT31" i="16"/>
  <c r="AW26" i="16"/>
  <c r="AS18" i="16"/>
  <c r="D48" i="16"/>
  <c r="AP46" i="16"/>
  <c r="AG48" i="16"/>
  <c r="AL56" i="16"/>
  <c r="AO41" i="16"/>
  <c r="AJ29" i="16"/>
  <c r="AZ23" i="16"/>
  <c r="AN55" i="16"/>
  <c r="BB46" i="16"/>
  <c r="AY42" i="16"/>
  <c r="BA39" i="16"/>
  <c r="AL36" i="16"/>
  <c r="AO32" i="16"/>
  <c r="D56" i="16"/>
  <c r="AX49" i="16"/>
  <c r="BB44" i="16"/>
  <c r="AZ39" i="16"/>
  <c r="BA34" i="16"/>
  <c r="AW50" i="16"/>
  <c r="AJ44" i="16"/>
  <c r="AS37" i="16"/>
  <c r="AR57" i="16"/>
  <c r="AU47" i="16"/>
  <c r="AK41" i="16"/>
  <c r="AV34" i="16"/>
  <c r="AZ55" i="16"/>
  <c r="AR60" i="16"/>
  <c r="AX52" i="16"/>
  <c r="AN46" i="16"/>
  <c r="AR41" i="16"/>
  <c r="AV36" i="16"/>
  <c r="AT56" i="16"/>
  <c r="AX48" i="16"/>
  <c r="AM42" i="16"/>
  <c r="AO35" i="16"/>
  <c r="BA55" i="16"/>
  <c r="AO47" i="16"/>
  <c r="C41" i="16"/>
  <c r="AJ58" i="16"/>
  <c r="AV46" i="16"/>
  <c r="AH37" i="16"/>
  <c r="AI49" i="16"/>
  <c r="C36" i="16"/>
  <c r="AI46" i="16"/>
  <c r="AO33" i="16"/>
  <c r="AQ52" i="16"/>
  <c r="AM44" i="16"/>
  <c r="BH37" i="16"/>
  <c r="AH59" i="16"/>
  <c r="D45" i="16"/>
  <c r="BH33" i="16"/>
  <c r="AY43" i="16"/>
  <c r="AV55" i="16"/>
  <c r="AK42" i="16"/>
  <c r="AH61" i="16"/>
  <c r="AS46" i="16"/>
  <c r="AG40" i="16"/>
  <c r="C34" i="16"/>
  <c r="D29" i="16"/>
  <c r="AT22" i="16"/>
  <c r="AU52" i="16"/>
  <c r="AZ45" i="16"/>
  <c r="BG50" i="16"/>
  <c r="AJ41" i="16"/>
  <c r="AU53" i="16"/>
  <c r="AO40" i="16"/>
  <c r="AO53" i="16"/>
  <c r="AS40" i="16"/>
  <c r="BC53" i="16"/>
  <c r="AI47" i="16"/>
  <c r="AL43" i="16"/>
  <c r="AM38" i="16"/>
  <c r="AZ33" i="16"/>
  <c r="AL30" i="16"/>
  <c r="AH26" i="16"/>
  <c r="AJ59" i="16"/>
  <c r="BB54" i="16"/>
  <c r="AY48" i="16"/>
  <c r="BB55" i="16"/>
  <c r="AO56" i="16"/>
  <c r="AQ38" i="16"/>
  <c r="AQ49" i="16"/>
  <c r="BA36" i="16"/>
  <c r="AZ29" i="16"/>
  <c r="AL61" i="16"/>
  <c r="AZ52" i="16"/>
  <c r="AV44" i="16"/>
  <c r="AS41" i="16"/>
  <c r="AS38" i="16"/>
  <c r="AY34" i="16"/>
  <c r="AG32" i="16"/>
  <c r="BC29" i="16"/>
  <c r="AU27" i="16"/>
  <c r="AM25" i="16"/>
  <c r="AO31" i="16"/>
  <c r="AX26" i="16"/>
  <c r="AV17" i="16"/>
  <c r="AH14" i="16"/>
  <c r="BG10" i="16"/>
  <c r="AI5" i="16"/>
  <c r="AK29" i="16"/>
  <c r="AW18" i="16"/>
  <c r="AQ54" i="16"/>
  <c r="AS34" i="16"/>
  <c r="AM34" i="16"/>
  <c r="BB36" i="16"/>
  <c r="AU48" i="16"/>
  <c r="BG35" i="16"/>
  <c r="AV26" i="16"/>
  <c r="C59" i="16"/>
  <c r="AL50" i="16"/>
  <c r="AQ44" i="16"/>
  <c r="AM41" i="16"/>
  <c r="AL38" i="16"/>
  <c r="AT34" i="16"/>
  <c r="BH31" i="16"/>
  <c r="AI29" i="16"/>
  <c r="BC26" i="16"/>
  <c r="BH23" i="16"/>
  <c r="AG31" i="16"/>
  <c r="AN26" i="16"/>
  <c r="AL18" i="16"/>
  <c r="AT14" i="16"/>
  <c r="BB10" i="16"/>
  <c r="AR4" i="16"/>
  <c r="AJ30" i="16"/>
  <c r="AT25" i="16"/>
  <c r="BH17" i="16"/>
  <c r="AJ43" i="16"/>
  <c r="AY39" i="16"/>
  <c r="AU41" i="16"/>
  <c r="BA51" i="16"/>
  <c r="AH38" i="16"/>
  <c r="AH28" i="16"/>
  <c r="AX22" i="16"/>
  <c r="AW53" i="16"/>
  <c r="AH45" i="16"/>
  <c r="BC41" i="16"/>
  <c r="C39" i="16"/>
  <c r="AN34" i="16"/>
  <c r="D38" i="16"/>
  <c r="AX34" i="16"/>
  <c r="AY32" i="16"/>
  <c r="AX44" i="16"/>
  <c r="AU46" i="16"/>
  <c r="AY44" i="16"/>
  <c r="AI60" i="16"/>
  <c r="AK59" i="16"/>
  <c r="AT52" i="16"/>
  <c r="AQ50" i="16"/>
  <c r="BA37" i="16"/>
  <c r="AZ49" i="16"/>
  <c r="AM48" i="16"/>
  <c r="AZ50" i="16"/>
  <c r="AJ33" i="16"/>
  <c r="AO52" i="16"/>
  <c r="AS33" i="16"/>
  <c r="AU59" i="16"/>
  <c r="AU37" i="16"/>
  <c r="BH26" i="16"/>
  <c r="D17" i="16"/>
  <c r="AI28" i="16"/>
  <c r="AP49" i="16"/>
  <c r="AM56" i="16"/>
  <c r="AQ45" i="16"/>
  <c r="AJ25" i="16"/>
  <c r="AT48" i="16"/>
  <c r="AV40" i="16"/>
  <c r="AY33" i="16"/>
  <c r="AS28" i="16"/>
  <c r="AQ23" i="16"/>
  <c r="AG25" i="16"/>
  <c r="AX12" i="16"/>
  <c r="AJ6" i="16"/>
  <c r="BH22" i="16"/>
  <c r="AN38" i="16"/>
  <c r="AW35" i="16"/>
  <c r="BG32" i="16"/>
  <c r="AP60" i="16"/>
  <c r="AK44" i="16"/>
  <c r="AG38" i="16"/>
  <c r="AM31" i="16"/>
  <c r="AO28" i="16"/>
  <c r="AG26" i="16"/>
  <c r="AW22" i="16"/>
  <c r="AI27" i="16"/>
  <c r="AW52" i="16"/>
  <c r="AP27" i="16"/>
  <c r="BH40" i="16"/>
  <c r="AG27" i="16"/>
  <c r="AH18" i="16"/>
  <c r="AX10" i="16"/>
  <c r="BA29" i="16"/>
  <c r="AO18" i="16"/>
  <c r="AG14" i="16"/>
  <c r="AW10" i="16"/>
  <c r="AO8" i="16"/>
  <c r="AX29" i="16"/>
  <c r="AX23" i="16"/>
  <c r="AP17" i="16"/>
  <c r="AN12" i="16"/>
  <c r="BG9" i="16"/>
  <c r="AT7" i="16"/>
  <c r="AG5" i="16"/>
  <c r="AW6" i="16"/>
  <c r="AQ32" i="16"/>
  <c r="BB27" i="16"/>
  <c r="BH18" i="16"/>
  <c r="AS15" i="16"/>
  <c r="AI12" i="16"/>
  <c r="BA9" i="16"/>
  <c r="AR7" i="16"/>
  <c r="BG4" i="16"/>
  <c r="AI7" i="16"/>
  <c r="AK58" i="16"/>
  <c r="AK10" i="16"/>
  <c r="BG19" i="16"/>
  <c r="AK5" i="16"/>
  <c r="AU18" i="16"/>
  <c r="AZ5" i="16"/>
  <c r="AU44" i="16"/>
  <c r="AZ25" i="16"/>
  <c r="AP43" i="16"/>
  <c r="AI31" i="16"/>
  <c r="AU30" i="16"/>
  <c r="AL14" i="16"/>
  <c r="BG8" i="16"/>
  <c r="AQ22" i="16"/>
  <c r="AS14" i="16"/>
  <c r="AY11" i="16"/>
  <c r="AQ9" i="16"/>
  <c r="AV6" i="16"/>
  <c r="AP29" i="16"/>
  <c r="AP23" i="16"/>
  <c r="BG15" i="16"/>
  <c r="AZ12" i="16"/>
  <c r="AN10" i="16"/>
  <c r="BG7" i="16"/>
  <c r="AW5" i="16"/>
  <c r="D9" i="16"/>
  <c r="AN6" i="16"/>
  <c r="AW29" i="16"/>
  <c r="AH25" i="16"/>
  <c r="AM18" i="16"/>
  <c r="BC14" i="16"/>
  <c r="AO11" i="16"/>
  <c r="AG9" i="16"/>
  <c r="BB6" i="16"/>
  <c r="AK4" i="16"/>
  <c r="C5" i="16"/>
  <c r="BC46" i="16"/>
  <c r="AQ25" i="16"/>
  <c r="AM4" i="16"/>
  <c r="BA14" i="16"/>
  <c r="AS8" i="16"/>
  <c r="BH24" i="16"/>
  <c r="AZ8" i="16"/>
  <c r="D4" i="16"/>
  <c r="AW15" i="16"/>
  <c r="AU10" i="16"/>
  <c r="AT4" i="16"/>
  <c r="AH57" i="16"/>
  <c r="AM50" i="16"/>
  <c r="AS42" i="16"/>
  <c r="AS30" i="16"/>
  <c r="AT29" i="16"/>
  <c r="AJ11" i="16"/>
  <c r="AN53" i="16"/>
  <c r="BC55" i="16"/>
  <c r="AW51" i="16"/>
  <c r="BH52" i="16"/>
  <c r="AV39" i="16"/>
  <c r="C40" i="16"/>
  <c r="AV38" i="16"/>
  <c r="AO44" i="16"/>
  <c r="AP48" i="16"/>
  <c r="AN41" i="16"/>
  <c r="AR37" i="16"/>
  <c r="AL32" i="16"/>
  <c r="AT57" i="16"/>
  <c r="BC34" i="16"/>
  <c r="AM46" i="16"/>
  <c r="BG28" i="16"/>
  <c r="BC47" i="16"/>
  <c r="AH46" i="16"/>
  <c r="AJ49" i="16"/>
  <c r="BC33" i="16"/>
  <c r="AU23" i="16"/>
  <c r="BB12" i="16"/>
  <c r="D27" i="16"/>
  <c r="AT44" i="16"/>
  <c r="AR49" i="16"/>
  <c r="AJ42" i="16"/>
  <c r="BB22" i="16"/>
  <c r="BH46" i="16"/>
  <c r="BG39" i="16"/>
  <c r="AI33" i="16"/>
  <c r="BH27" i="16"/>
  <c r="BA22" i="16"/>
  <c r="AZ22" i="16"/>
  <c r="AH12" i="16"/>
  <c r="AU32" i="16"/>
  <c r="BG21" i="16"/>
  <c r="AO60" i="16"/>
  <c r="AQ60" i="16"/>
  <c r="AT30" i="16"/>
  <c r="AJ57" i="16"/>
  <c r="AU43" i="16"/>
  <c r="AJ37" i="16"/>
  <c r="AG30" i="16"/>
  <c r="BC27" i="16"/>
  <c r="AU25" i="16"/>
  <c r="D32" i="16"/>
  <c r="D26" i="16"/>
  <c r="AQ59" i="16"/>
  <c r="AU56" i="16"/>
  <c r="AZ37" i="16"/>
  <c r="AS22" i="16"/>
  <c r="AR15" i="16"/>
  <c r="AJ9" i="16"/>
  <c r="AX27" i="16"/>
  <c r="AM17" i="16"/>
  <c r="AO12" i="16"/>
  <c r="AG10" i="16"/>
  <c r="BC7" i="16"/>
  <c r="AN28" i="16"/>
  <c r="AN22" i="16"/>
  <c r="AT15" i="16"/>
  <c r="BB11" i="16"/>
  <c r="AP9" i="16"/>
  <c r="BH6" i="16"/>
  <c r="AU4" i="16"/>
  <c r="AM5" i="16"/>
  <c r="AP31" i="16"/>
  <c r="AR26" i="16"/>
  <c r="AQ18" i="16"/>
  <c r="BH14" i="16"/>
  <c r="AS11" i="16"/>
  <c r="AK9" i="16"/>
  <c r="BG6" i="16"/>
  <c r="AO4" i="16"/>
  <c r="AT5" i="16"/>
  <c r="AT18" i="16"/>
  <c r="AP7" i="16"/>
  <c r="AN14" i="16"/>
  <c r="C7" i="16"/>
  <c r="C14" i="16"/>
  <c r="BH3" i="16"/>
  <c r="AO46" i="16"/>
  <c r="BG20" i="16"/>
  <c r="AK40" i="16"/>
  <c r="BA28" i="16"/>
  <c r="AW25" i="16"/>
  <c r="BG12" i="16"/>
  <c r="C32" i="16"/>
  <c r="AK18" i="16"/>
  <c r="BH13" i="16"/>
  <c r="AI11" i="16"/>
  <c r="BA8" i="16"/>
  <c r="C4" i="16"/>
  <c r="D28" i="16"/>
  <c r="AN18" i="16"/>
  <c r="AP15" i="16"/>
  <c r="AJ12" i="16"/>
  <c r="BB9" i="16"/>
  <c r="AO7" i="16"/>
  <c r="BH4" i="16"/>
  <c r="AZ7" i="16"/>
  <c r="BA3" i="16"/>
  <c r="AU28" i="16"/>
  <c r="AW23" i="16"/>
  <c r="AW17" i="16"/>
  <c r="AM14" i="16"/>
  <c r="BC10" i="16"/>
  <c r="AU8" i="16"/>
  <c r="AL6" i="16"/>
  <c r="AY3" i="16"/>
  <c r="AH5" i="16"/>
  <c r="BB28" i="16"/>
  <c r="AH33" i="16"/>
  <c r="AQ28" i="16"/>
  <c r="BH11" i="16"/>
  <c r="AP5" i="16"/>
  <c r="D18" i="16"/>
  <c r="AG7" i="16"/>
  <c r="AG29" i="16"/>
  <c r="AU14" i="16"/>
  <c r="BC8" i="16"/>
  <c r="AV7" i="16"/>
  <c r="AL37" i="16"/>
  <c r="AQ37" i="16"/>
  <c r="AU39" i="16"/>
  <c r="AK28" i="16"/>
  <c r="AX18" i="16"/>
  <c r="AH10" i="16"/>
  <c r="BB47" i="16"/>
  <c r="AH48" i="16"/>
  <c r="C45" i="16"/>
  <c r="AL57" i="16"/>
  <c r="AG34" i="16"/>
  <c r="AL33" i="16"/>
  <c r="BG52" i="16"/>
  <c r="AH56" i="16"/>
  <c r="C42" i="16"/>
  <c r="BA53" i="16"/>
  <c r="AU55" i="16"/>
  <c r="AH27" i="16"/>
  <c r="AP47" i="16"/>
  <c r="AW48" i="16"/>
  <c r="AT41" i="16"/>
  <c r="AR23" i="16"/>
  <c r="AT50" i="16"/>
  <c r="AV33" i="16"/>
  <c r="BG43" i="16"/>
  <c r="AU31" i="16"/>
  <c r="AM30" i="16"/>
  <c r="AP10" i="16"/>
  <c r="AG18" i="16"/>
  <c r="AV54" i="16"/>
  <c r="BC32" i="16"/>
  <c r="D33" i="16"/>
  <c r="AO57" i="16"/>
  <c r="BA43" i="16"/>
  <c r="AO37" i="16"/>
  <c r="AQ31" i="16"/>
  <c r="AK26" i="16"/>
  <c r="C30" i="16"/>
  <c r="AR17" i="16"/>
  <c r="AL10" i="16"/>
  <c r="BH28" i="16"/>
  <c r="AQ17" i="16"/>
  <c r="AI61" i="16"/>
  <c r="AY47" i="16"/>
  <c r="AQ26" i="16"/>
  <c r="AG50" i="16"/>
  <c r="AH41" i="16"/>
  <c r="AU33" i="16"/>
  <c r="AU29" i="16"/>
  <c r="AK27" i="16"/>
  <c r="C25" i="16"/>
  <c r="BB29" i="16"/>
  <c r="BB23" i="16"/>
  <c r="BB43" i="16"/>
  <c r="AO49" i="16"/>
  <c r="AI34" i="16"/>
  <c r="BG26" i="16"/>
  <c r="AP14" i="16"/>
  <c r="BG3" i="16"/>
  <c r="AL25" i="16"/>
  <c r="BC15" i="16"/>
  <c r="BC11" i="16"/>
  <c r="AU9" i="16"/>
  <c r="AL7" i="16"/>
  <c r="C27" i="16"/>
  <c r="AR18" i="16"/>
  <c r="AZ14" i="16"/>
  <c r="AL11" i="16"/>
  <c r="AV8" i="16"/>
  <c r="AQ6" i="16"/>
  <c r="AZ3" i="16"/>
  <c r="AX3" i="16"/>
  <c r="D30" i="16"/>
  <c r="AP25" i="16"/>
  <c r="BA17" i="16"/>
  <c r="AQ14" i="16"/>
  <c r="BH10" i="16"/>
  <c r="AY8" i="16"/>
  <c r="AP6" i="16"/>
  <c r="BC3" i="16"/>
  <c r="BB3" i="16"/>
  <c r="AG6" i="16"/>
  <c r="BG29" i="16"/>
  <c r="AP11" i="16"/>
  <c r="AL5" i="16"/>
  <c r="AM12" i="16"/>
  <c r="AR6" i="16"/>
  <c r="AR40" i="16"/>
  <c r="AW54" i="16"/>
  <c r="C37" i="16"/>
  <c r="AU26" i="16"/>
  <c r="BA38" i="16"/>
  <c r="D43" i="16"/>
  <c r="AG44" i="16"/>
  <c r="AV37" i="16"/>
  <c r="BA40" i="16"/>
  <c r="AU17" i="16"/>
  <c r="AY55" i="16"/>
  <c r="AY25" i="16"/>
  <c r="BG27" i="16"/>
  <c r="D25" i="16"/>
  <c r="C29" i="16"/>
  <c r="AZ46" i="16"/>
  <c r="AR22" i="16"/>
  <c r="AW14" i="16"/>
  <c r="BA25" i="16"/>
  <c r="D8" i="16"/>
  <c r="BC28" i="16"/>
  <c r="AQ10" i="16"/>
  <c r="BB5" i="16"/>
  <c r="C28" i="16"/>
  <c r="AW47" i="16"/>
  <c r="AN15" i="16"/>
  <c r="AN27" i="16"/>
  <c r="AK12" i="16"/>
  <c r="AY7" i="16"/>
  <c r="AS25" i="16"/>
  <c r="D14" i="16"/>
  <c r="AR8" i="16"/>
  <c r="AV3" i="16"/>
  <c r="AH31" i="16"/>
  <c r="BC18" i="16"/>
  <c r="C12" i="16"/>
  <c r="AN7" i="16"/>
  <c r="AS6" i="16"/>
  <c r="BH29" i="16"/>
  <c r="BA18" i="16"/>
  <c r="AM27" i="16"/>
  <c r="AH4" i="16"/>
  <c r="AW11" i="16"/>
  <c r="AI4" i="16"/>
  <c r="AL46" i="16"/>
  <c r="AY23" i="16"/>
  <c r="AX5" i="16"/>
  <c r="BA23" i="16"/>
  <c r="AW12" i="16"/>
  <c r="AO10" i="16"/>
  <c r="AG8" i="16"/>
  <c r="AK31" i="16"/>
  <c r="AT26" i="16"/>
  <c r="AX17" i="16"/>
  <c r="BG13" i="16"/>
  <c r="AZ10" i="16"/>
  <c r="AN8" i="16"/>
  <c r="AI6" i="16"/>
  <c r="BB8" i="16"/>
  <c r="BG5" i="16"/>
  <c r="AJ27" i="16"/>
  <c r="AI18" i="16"/>
  <c r="AY14" i="16"/>
  <c r="BA11" i="16"/>
  <c r="AS9" i="16"/>
  <c r="AJ7" i="16"/>
  <c r="AX4" i="16"/>
  <c r="AW4" i="16"/>
  <c r="AQ34" i="16"/>
  <c r="AY38" i="16"/>
  <c r="BH20" i="16"/>
  <c r="AZ9" i="16"/>
  <c r="AQ15" i="16"/>
  <c r="AY9" i="16"/>
  <c r="AJ26" i="16"/>
  <c r="AX15" i="16"/>
  <c r="AX7" i="16"/>
  <c r="AY5" i="16"/>
  <c r="C18" i="16"/>
  <c r="D7" i="16"/>
  <c r="BC38" i="16"/>
  <c r="AY12" i="16"/>
  <c r="AV14" i="16"/>
  <c r="AX8" i="16"/>
  <c r="AH30" i="16"/>
  <c r="C11" i="16"/>
  <c r="AT11" i="16"/>
  <c r="AY18" i="16"/>
  <c r="AK6" i="16"/>
  <c r="AQ11" i="16"/>
  <c r="BA26" i="16"/>
  <c r="AT49" i="16"/>
  <c r="AP41" i="16"/>
  <c r="AO59" i="16"/>
  <c r="AP58" i="16"/>
  <c r="AM29" i="16"/>
  <c r="BA47" i="16"/>
  <c r="C43" i="16"/>
  <c r="AZ28" i="16"/>
  <c r="AN58" i="16"/>
  <c r="AO48" i="16"/>
  <c r="AY26" i="16"/>
  <c r="AT32" i="16"/>
  <c r="AZ11" i="16"/>
  <c r="AM11" i="16"/>
  <c r="BG17" i="16"/>
  <c r="BA5" i="16"/>
  <c r="BC22" i="16"/>
  <c r="AI8" i="16"/>
  <c r="BH15" i="16"/>
  <c r="AO9" i="16"/>
  <c r="AQ33" i="16"/>
  <c r="AV11" i="16"/>
  <c r="AI17" i="16"/>
  <c r="AS10" i="16"/>
  <c r="AS31" i="16"/>
  <c r="BB17" i="16"/>
  <c r="AX11" i="16"/>
  <c r="BC6" i="16"/>
  <c r="AO6" i="16"/>
  <c r="AT27" i="16"/>
  <c r="AG17" i="16"/>
  <c r="AM10" i="16"/>
  <c r="AN5" i="16"/>
  <c r="AO58" i="16"/>
  <c r="AT23" i="16"/>
  <c r="BA10" i="16"/>
  <c r="BG11" i="16"/>
  <c r="AX25" i="16"/>
  <c r="AW7" i="16"/>
  <c r="C38" i="16"/>
  <c r="D36" i="16"/>
  <c r="BG14" i="16"/>
  <c r="AL31" i="16"/>
  <c r="BC17" i="16"/>
  <c r="AG12" i="16"/>
  <c r="BC9" i="16"/>
  <c r="AU7" i="16"/>
  <c r="AI30" i="16"/>
  <c r="AK25" i="16"/>
  <c r="AH17" i="16"/>
  <c r="AV12" i="16"/>
  <c r="AJ10" i="16"/>
  <c r="BB7" i="16"/>
  <c r="AO5" i="16"/>
  <c r="AM7" i="16"/>
  <c r="BG31" i="16"/>
  <c r="BG25" i="16"/>
  <c r="AS17" i="16"/>
  <c r="AI14" i="16"/>
  <c r="AK11" i="16"/>
  <c r="BH8" i="16"/>
  <c r="AX6" i="16"/>
  <c r="AG4" i="16"/>
  <c r="AH7" i="16"/>
  <c r="AP34" i="16"/>
  <c r="AK32" i="16"/>
  <c r="AJ17" i="16"/>
  <c r="C26" i="16"/>
  <c r="AK14" i="16"/>
  <c r="BH7" i="16"/>
  <c r="AV22" i="16"/>
  <c r="AR12" i="16"/>
  <c r="AU6" i="16"/>
  <c r="AZ32" i="16"/>
  <c r="AG11" i="16"/>
  <c r="D5" i="16"/>
  <c r="BB41" i="16"/>
  <c r="AX28" i="16"/>
  <c r="AN29" i="16"/>
  <c r="AR9" i="16"/>
  <c r="C33" i="16"/>
  <c r="AQ29" i="16"/>
  <c r="AV4" i="16"/>
  <c r="AQ4" i="16"/>
  <c r="AJ8" i="16"/>
  <c r="AZ17" i="16"/>
  <c r="BA12" i="16"/>
  <c r="BB26" i="16"/>
  <c r="AP4" i="16"/>
  <c r="AU22" i="16"/>
  <c r="C8" i="16"/>
  <c r="AS23" i="16"/>
  <c r="C6" i="16"/>
  <c r="BC5" i="16"/>
  <c r="BA6" i="16"/>
  <c r="AO14" i="16"/>
  <c r="AR32" i="16"/>
  <c r="AJ18" i="16"/>
  <c r="AH9" i="16"/>
  <c r="AL4" i="16"/>
  <c r="AM28" i="16"/>
  <c r="AQ12" i="16"/>
  <c r="BA7" i="16"/>
  <c r="AZ51" i="16"/>
  <c r="AJ28" i="16"/>
  <c r="AY17" i="16"/>
  <c r="AT17" i="16"/>
  <c r="AP8" i="16"/>
  <c r="BG42" i="16"/>
  <c r="BG53" i="16"/>
  <c r="BA35" i="16"/>
  <c r="AX37" i="16"/>
  <c r="BC42" i="16"/>
  <c r="AO25" i="16"/>
  <c r="AK57" i="16"/>
  <c r="AR36" i="16"/>
  <c r="BG16" i="16"/>
  <c r="AO54" i="16"/>
  <c r="AQ40" i="16"/>
  <c r="BC23" i="16"/>
  <c r="D44" i="16"/>
  <c r="AM32" i="16"/>
  <c r="C9" i="16"/>
  <c r="AJ14" i="16"/>
  <c r="AH8" i="16"/>
  <c r="AK17" i="16"/>
  <c r="AV5" i="16"/>
  <c r="BG23" i="16"/>
  <c r="AH42" i="16"/>
  <c r="BH21" i="16"/>
  <c r="AT10" i="16"/>
  <c r="AY15" i="16"/>
  <c r="BH9" i="16"/>
  <c r="AQ30" i="16"/>
  <c r="AL17" i="16"/>
  <c r="AH11" i="16"/>
  <c r="AM6" i="16"/>
  <c r="BA4" i="16"/>
  <c r="AI26" i="16"/>
  <c r="AO15" i="16"/>
  <c r="AW9" i="16"/>
  <c r="BB4" i="16"/>
  <c r="AR59" i="16"/>
  <c r="D11" i="16"/>
  <c r="AI9" i="16"/>
  <c r="D10" i="16"/>
  <c r="AO17" i="16"/>
  <c r="AT6" i="16"/>
  <c r="BC39" i="16"/>
  <c r="BA32" i="16"/>
  <c r="AT12" i="16"/>
  <c r="AY28" i="16"/>
  <c r="AU15" i="16"/>
  <c r="AU11" i="16"/>
  <c r="AM9" i="16"/>
  <c r="D6" i="16"/>
  <c r="AH29" i="16"/>
  <c r="AZ18" i="16"/>
  <c r="BB15" i="16"/>
  <c r="D12" i="16"/>
  <c r="AX9" i="16"/>
  <c r="AK7" i="16"/>
  <c r="BC4" i="16"/>
  <c r="BH5" i="16"/>
  <c r="AO29" i="16"/>
  <c r="AO23" i="16"/>
  <c r="BH16" i="16"/>
  <c r="BH12" i="16"/>
  <c r="AY10" i="16"/>
  <c r="AQ8" i="16"/>
  <c r="AH6" i="16"/>
  <c r="AL8" i="16"/>
  <c r="AZ4" i="16"/>
  <c r="AN23" i="16"/>
  <c r="AY27" i="16"/>
  <c r="BB14" i="16"/>
  <c r="BH19" i="16"/>
  <c r="AS12" i="16"/>
  <c r="AJ32" i="16"/>
  <c r="AV18" i="16"/>
  <c r="AV10" i="16"/>
  <c r="AY4" i="16"/>
  <c r="AN30" i="16"/>
  <c r="C10" i="16"/>
  <c r="AJ4" i="16"/>
  <c r="BC52" i="16"/>
  <c r="BB35" i="16"/>
  <c r="AZ6" i="16"/>
  <c r="AK30" i="16"/>
  <c r="AR44" i="16"/>
  <c r="AR28" i="16"/>
  <c r="AY22" i="16"/>
  <c r="AR10" i="16"/>
  <c r="AN9" i="16"/>
  <c r="AJ31" i="16"/>
  <c r="AS29" i="16"/>
  <c r="AK8" i="16"/>
  <c r="AL9" i="16"/>
  <c r="AI32" i="16"/>
  <c r="AU12" i="16"/>
  <c r="AX41" i="16"/>
  <c r="BH30" i="16"/>
  <c r="BC12" i="16"/>
  <c r="BH25" i="16"/>
  <c r="AM26" i="16"/>
  <c r="AW8" i="16"/>
  <c r="AW27" i="16"/>
  <c r="AR14" i="16"/>
  <c r="AY6" i="16"/>
  <c r="AN4" i="16"/>
  <c r="BA15" i="16"/>
  <c r="AI10" i="16"/>
  <c r="AJ5" i="16"/>
  <c r="BA44" i="16"/>
  <c r="AP12" i="16"/>
  <c r="AV28" i="16"/>
  <c r="AT9" i="16"/>
  <c r="AM8" i="16"/>
  <c r="BD3" i="16" l="1"/>
  <c r="BE3" i="16" s="1"/>
  <c r="BD8" i="16"/>
  <c r="BE8" i="16" s="1"/>
  <c r="BD10" i="16"/>
  <c r="BE10" i="16" s="1"/>
  <c r="BD12" i="16"/>
  <c r="BD14" i="16"/>
  <c r="BE14" i="16" s="1"/>
  <c r="BD16" i="16"/>
  <c r="BE16" i="16" s="1"/>
  <c r="BD18" i="16"/>
  <c r="BE18" i="16" s="1"/>
  <c r="BD5" i="16"/>
  <c r="BD4" i="16"/>
  <c r="BE4" i="16" s="1"/>
  <c r="BD6" i="16"/>
  <c r="BD24" i="16"/>
  <c r="BE24" i="16" s="1"/>
  <c r="BD30" i="16"/>
  <c r="BD7" i="16"/>
  <c r="BE7" i="16" s="1"/>
  <c r="BD9" i="16"/>
  <c r="BD11" i="16"/>
  <c r="BD13" i="16"/>
  <c r="BE13" i="16" s="1"/>
  <c r="BD15" i="16"/>
  <c r="BE15" i="16" s="1"/>
  <c r="BD17" i="16"/>
  <c r="BE17" i="16" s="1"/>
  <c r="BD19" i="16"/>
  <c r="BE19" i="16" s="1"/>
  <c r="BD22" i="16"/>
  <c r="BE22" i="16" s="1"/>
  <c r="BD28" i="16"/>
  <c r="BE28" i="16" s="1"/>
  <c r="BD20" i="16"/>
  <c r="BE20" i="16" s="1"/>
  <c r="BD21" i="16"/>
  <c r="BE21" i="16" s="1"/>
  <c r="BD23" i="16"/>
  <c r="BE23" i="16" s="1"/>
  <c r="BD25" i="16"/>
  <c r="BE25" i="16" s="1"/>
  <c r="BD26" i="16"/>
  <c r="BE26" i="16" s="1"/>
  <c r="BD27" i="16"/>
  <c r="BE27" i="16" s="1"/>
  <c r="BD29" i="16"/>
  <c r="BD31" i="16"/>
  <c r="BD40" i="16"/>
  <c r="BE40" i="16" s="1"/>
  <c r="BD44" i="16"/>
  <c r="BE44" i="16" s="1"/>
  <c r="BD46" i="16"/>
  <c r="BE46" i="16" s="1"/>
  <c r="BD53" i="16"/>
  <c r="BE53" i="16" s="1"/>
  <c r="BD37" i="16"/>
  <c r="BE37" i="16" s="1"/>
  <c r="BD39" i="16"/>
  <c r="BE39" i="16" s="1"/>
  <c r="BD43" i="16"/>
  <c r="BE43" i="16" s="1"/>
  <c r="BD45" i="16"/>
  <c r="BE45" i="16" s="1"/>
  <c r="BD49" i="16"/>
  <c r="BE49" i="16" s="1"/>
  <c r="BD52" i="16"/>
  <c r="BE52" i="16" s="1"/>
  <c r="BD32" i="16"/>
  <c r="BE32" i="16" s="1"/>
  <c r="BD34" i="16"/>
  <c r="BE34" i="16" s="1"/>
  <c r="BD36" i="16"/>
  <c r="BE36" i="16" s="1"/>
  <c r="BD38" i="16"/>
  <c r="BE38" i="16" s="1"/>
  <c r="BD42" i="16"/>
  <c r="BE42" i="16" s="1"/>
  <c r="BD48" i="16"/>
  <c r="BE48" i="16" s="1"/>
  <c r="BD50" i="16"/>
  <c r="BE50" i="16" s="1"/>
  <c r="BD51" i="16"/>
  <c r="BE51" i="16" s="1"/>
  <c r="BD55" i="16"/>
  <c r="BE55" i="16" s="1"/>
  <c r="BD41" i="16"/>
  <c r="BE41" i="16" s="1"/>
  <c r="BD47" i="16"/>
  <c r="BE47" i="16" s="1"/>
  <c r="BD33" i="16"/>
  <c r="BE33" i="16" s="1"/>
  <c r="BD35" i="16"/>
  <c r="BE35" i="16" s="1"/>
  <c r="BD54" i="16"/>
  <c r="BE54" i="16" s="1"/>
  <c r="P7" i="20"/>
  <c r="P38" i="20"/>
  <c r="P4" i="20"/>
  <c r="P11" i="20"/>
  <c r="P20" i="20"/>
  <c r="P14" i="20"/>
  <c r="P34" i="20"/>
  <c r="P82" i="21"/>
  <c r="P86" i="21"/>
  <c r="P90" i="21"/>
  <c r="P94" i="21"/>
  <c r="P98" i="21"/>
  <c r="P102" i="21"/>
  <c r="P106" i="21"/>
  <c r="P110" i="21"/>
  <c r="P114" i="21"/>
  <c r="P118" i="21"/>
  <c r="P122" i="21"/>
  <c r="P126" i="21"/>
  <c r="P130" i="21"/>
  <c r="P134" i="21"/>
  <c r="P138" i="21"/>
  <c r="P142" i="21"/>
  <c r="Q145" i="21"/>
  <c r="P3" i="21"/>
  <c r="P7" i="21"/>
  <c r="P11" i="21"/>
  <c r="P15" i="21"/>
  <c r="P19" i="21"/>
  <c r="P23" i="21"/>
  <c r="P27" i="21"/>
  <c r="P31" i="21"/>
  <c r="P35" i="21"/>
  <c r="P39" i="21"/>
  <c r="P43" i="21"/>
  <c r="P47" i="21"/>
  <c r="P51" i="21"/>
  <c r="P55" i="21"/>
  <c r="P59" i="21"/>
  <c r="P63" i="21"/>
  <c r="P67" i="21"/>
  <c r="P71" i="21"/>
  <c r="P75" i="21"/>
  <c r="P79" i="21"/>
  <c r="P83" i="21"/>
  <c r="P87" i="21"/>
  <c r="P91" i="21"/>
  <c r="P95" i="21"/>
  <c r="P99" i="21"/>
  <c r="P103" i="21"/>
  <c r="P107" i="21"/>
  <c r="P111" i="21"/>
  <c r="P115" i="21"/>
  <c r="P119" i="21"/>
  <c r="P123" i="21"/>
  <c r="P4" i="21"/>
  <c r="P8" i="21"/>
  <c r="P12" i="21"/>
  <c r="P16" i="21"/>
  <c r="P20" i="21"/>
  <c r="P24" i="21"/>
  <c r="P28" i="21"/>
  <c r="P32" i="21"/>
  <c r="P36" i="21"/>
  <c r="P40" i="21"/>
  <c r="P44" i="21"/>
  <c r="P48" i="21"/>
  <c r="P52" i="21"/>
  <c r="P56" i="21"/>
  <c r="P60" i="21"/>
  <c r="P64" i="21"/>
  <c r="P68" i="21"/>
  <c r="P72" i="21"/>
  <c r="P76" i="21"/>
  <c r="P80" i="21"/>
  <c r="P84" i="21"/>
  <c r="P88" i="21"/>
  <c r="P92" i="21"/>
  <c r="P96" i="21"/>
  <c r="P100" i="21"/>
  <c r="P104" i="21"/>
  <c r="P108" i="21"/>
  <c r="P112" i="21"/>
  <c r="P116" i="21"/>
  <c r="P120" i="21"/>
  <c r="P124" i="21"/>
  <c r="P128" i="21"/>
  <c r="P132" i="21"/>
  <c r="P136" i="21"/>
  <c r="P140" i="21"/>
  <c r="Q149" i="21"/>
  <c r="Q157" i="21"/>
  <c r="Q161" i="21"/>
  <c r="Q165" i="21"/>
  <c r="Q169" i="21"/>
  <c r="Q173" i="21"/>
  <c r="Q177" i="21"/>
  <c r="Q181" i="21"/>
  <c r="Q185" i="21"/>
  <c r="Q189" i="21"/>
  <c r="Q193" i="21"/>
  <c r="Q197" i="21"/>
  <c r="Q201" i="21"/>
  <c r="Q205" i="21"/>
  <c r="Q209" i="21"/>
  <c r="Q213" i="21"/>
  <c r="Q217" i="21"/>
  <c r="Q221" i="21"/>
  <c r="Q225" i="21"/>
  <c r="Q229" i="21"/>
  <c r="Q233" i="21"/>
  <c r="Q237" i="21"/>
  <c r="Q241" i="21"/>
  <c r="Q245" i="21"/>
  <c r="Q249" i="21"/>
  <c r="Q255" i="21"/>
  <c r="P151" i="21"/>
  <c r="P155" i="21"/>
  <c r="P159" i="21"/>
  <c r="P163" i="21"/>
  <c r="P167" i="21"/>
  <c r="P171" i="21"/>
  <c r="P175" i="21"/>
  <c r="P179" i="21"/>
  <c r="P183" i="21"/>
  <c r="P187" i="21"/>
  <c r="P191" i="21"/>
  <c r="P195" i="21"/>
  <c r="P199" i="21"/>
  <c r="P203" i="21"/>
  <c r="P207" i="21"/>
  <c r="P211" i="21"/>
  <c r="P215" i="21"/>
  <c r="P219" i="21"/>
  <c r="P223" i="21"/>
  <c r="P227" i="21"/>
  <c r="P231" i="21"/>
  <c r="P235" i="21"/>
  <c r="P239" i="21"/>
  <c r="P243" i="21"/>
  <c r="P247" i="21"/>
  <c r="P251" i="21"/>
  <c r="Q264" i="21"/>
  <c r="P253" i="21"/>
  <c r="Q254" i="21"/>
  <c r="Q260" i="21"/>
  <c r="Q268" i="21"/>
  <c r="P272" i="21"/>
  <c r="P276" i="21"/>
  <c r="P280" i="21"/>
  <c r="P284" i="21"/>
  <c r="P288" i="21"/>
  <c r="P292" i="21"/>
  <c r="P296" i="21"/>
  <c r="P300" i="21"/>
  <c r="P304" i="21"/>
  <c r="P308" i="21"/>
  <c r="P312" i="21"/>
  <c r="P316" i="21"/>
  <c r="P320" i="21"/>
  <c r="P324" i="21"/>
  <c r="P328" i="21"/>
  <c r="P332" i="21"/>
  <c r="P336" i="21"/>
  <c r="P340" i="21"/>
  <c r="P344" i="21"/>
  <c r="P348" i="21"/>
  <c r="P352" i="21"/>
  <c r="P356" i="21"/>
  <c r="P360" i="21"/>
  <c r="P364" i="21"/>
  <c r="P368" i="21"/>
  <c r="Q372" i="21"/>
  <c r="P274" i="21"/>
  <c r="P278" i="21"/>
  <c r="P282" i="21"/>
  <c r="P286" i="21"/>
  <c r="P290" i="21"/>
  <c r="P294" i="21"/>
  <c r="P298" i="21"/>
  <c r="P302" i="21"/>
  <c r="P306" i="21"/>
  <c r="P310" i="21"/>
  <c r="P314" i="21"/>
  <c r="P318" i="21"/>
  <c r="P322" i="21"/>
  <c r="P326" i="21"/>
  <c r="P330" i="21"/>
  <c r="P334" i="21"/>
  <c r="P338" i="21"/>
  <c r="P342" i="21"/>
  <c r="P346" i="21"/>
  <c r="P350" i="21"/>
  <c r="P354" i="21"/>
  <c r="P358" i="21"/>
  <c r="P362" i="21"/>
  <c r="P366" i="21"/>
  <c r="Q378" i="21"/>
  <c r="Q382" i="21"/>
  <c r="Q386" i="21"/>
  <c r="Q390" i="21"/>
  <c r="Q394" i="21"/>
  <c r="Q406" i="21"/>
  <c r="Q410" i="21"/>
  <c r="Q414" i="21"/>
  <c r="Q418" i="21"/>
  <c r="Q422" i="21"/>
  <c r="Q426" i="21"/>
  <c r="Q430" i="21"/>
  <c r="Q434" i="21"/>
  <c r="Q438" i="21"/>
  <c r="Q442" i="21"/>
  <c r="Q446" i="21"/>
  <c r="Q450" i="21"/>
  <c r="Q454" i="21"/>
  <c r="Q458" i="21"/>
  <c r="Q462" i="21"/>
  <c r="P376" i="21"/>
  <c r="P380" i="21"/>
  <c r="P384" i="21"/>
  <c r="P388" i="21"/>
  <c r="P392" i="21"/>
  <c r="P396" i="21"/>
  <c r="P400" i="21"/>
  <c r="P404" i="21"/>
  <c r="P408" i="21"/>
  <c r="P412" i="21"/>
  <c r="P416" i="21"/>
  <c r="P420" i="21"/>
  <c r="P424" i="21"/>
  <c r="P428" i="21"/>
  <c r="P432" i="21"/>
  <c r="P468" i="21"/>
  <c r="P474" i="21"/>
  <c r="Q481" i="21"/>
  <c r="P483" i="21"/>
  <c r="P490" i="21"/>
  <c r="Q497" i="21"/>
  <c r="P499" i="21"/>
  <c r="P506" i="21"/>
  <c r="Q513" i="21"/>
  <c r="P515" i="21"/>
  <c r="P522" i="21"/>
  <c r="P429" i="21"/>
  <c r="P433" i="21"/>
  <c r="P437" i="21"/>
  <c r="P441" i="21"/>
  <c r="P445" i="21"/>
  <c r="P449" i="21"/>
  <c r="P453" i="21"/>
  <c r="P457" i="21"/>
  <c r="P461" i="21"/>
  <c r="P467" i="21"/>
  <c r="P471" i="21"/>
  <c r="P478" i="21"/>
  <c r="Q485" i="21"/>
  <c r="P487" i="21"/>
  <c r="P494" i="21"/>
  <c r="Q501" i="21"/>
  <c r="P503" i="21"/>
  <c r="P510" i="21"/>
  <c r="Q517" i="21"/>
  <c r="P519" i="21"/>
  <c r="P523" i="21"/>
  <c r="P526" i="21"/>
  <c r="P530" i="21"/>
  <c r="P534" i="21"/>
  <c r="P538" i="21"/>
  <c r="P542" i="21"/>
  <c r="P546" i="21"/>
  <c r="P550" i="21"/>
  <c r="P554" i="21"/>
  <c r="P558" i="21"/>
  <c r="P562" i="21"/>
  <c r="P566" i="21"/>
  <c r="P570" i="21"/>
  <c r="P574" i="21"/>
  <c r="P582" i="21"/>
  <c r="P525" i="21"/>
  <c r="P529" i="21"/>
  <c r="P533" i="21"/>
  <c r="P537" i="21"/>
  <c r="P541" i="21"/>
  <c r="P545" i="21"/>
  <c r="P549" i="21"/>
  <c r="P553" i="21"/>
  <c r="P557" i="21"/>
  <c r="P561" i="21"/>
  <c r="P565" i="21"/>
  <c r="P569" i="21"/>
  <c r="P573" i="21"/>
  <c r="P577" i="21"/>
  <c r="BE12" i="16"/>
  <c r="BE30" i="16"/>
  <c r="BE31" i="16"/>
  <c r="BE11" i="16"/>
  <c r="BE6" i="16"/>
  <c r="BE9" i="16"/>
  <c r="BE29" i="16"/>
  <c r="BE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卜芸</author>
  </authors>
  <commentList>
    <comment ref="T14" authorId="0" shapeId="0" xr:uid="{00000000-0006-0000-0000-000001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新疆电科院测试</t>
        </r>
      </text>
    </comment>
    <comment ref="T18" authorId="0" shapeId="0" xr:uid="{00000000-0006-0000-0000-000002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电科院测试</t>
        </r>
      </text>
    </comment>
    <comment ref="E35" authorId="0" shapeId="0" xr:uid="{00000000-0006-0000-0000-000003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合并入B24623200046</t>
        </r>
      </text>
    </comment>
    <comment ref="E55" authorId="0" shapeId="0" xr:uid="{00000000-0006-0000-0000-000004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38万的合同额包含B24623190131的20万元，本项目合同额只有18万元，B24623190131计划作废，产生的成本移至本项目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卜芸</author>
  </authors>
  <commentList>
    <comment ref="C19" authorId="0" shapeId="0" xr:uid="{00000000-0006-0000-0100-000001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原项目名称：采集量测数据模型设计项目</t>
        </r>
      </text>
    </comment>
    <comment ref="B29" authorId="0" shapeId="0" xr:uid="{00000000-0006-0000-0100-000002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同B24623200022是一个项目</t>
        </r>
      </text>
    </comment>
    <comment ref="B39" authorId="0" shapeId="0" xr:uid="{00000000-0006-0000-0100-000003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同B24623200021是一个项目
</t>
        </r>
      </text>
    </comment>
  </commentList>
</comments>
</file>

<file path=xl/sharedStrings.xml><?xml version="1.0" encoding="utf-8"?>
<sst xmlns="http://schemas.openxmlformats.org/spreadsheetml/2006/main" count="3764" uniqueCount="1368">
  <si>
    <t>项目综合信息表</t>
  </si>
  <si>
    <t>基本
信息</t>
  </si>
  <si>
    <t xml:space="preserve">进度                                                                    进度                                                                    进度                                    
跟踪                                                                    跟踪                                                                    跟踪                             </t>
  </si>
  <si>
    <t>结项
管理</t>
  </si>
  <si>
    <t>合同
跟踪</t>
  </si>
  <si>
    <t xml:space="preserve">成本                                                         成本                                 
跟踪                                                         跟踪                                 </t>
  </si>
  <si>
    <t>采购
跟踪</t>
  </si>
  <si>
    <t>序号</t>
  </si>
  <si>
    <t>项目WBS号</t>
  </si>
  <si>
    <t>销售订单号</t>
  </si>
  <si>
    <t>合同号</t>
  </si>
  <si>
    <t>项目名称</t>
  </si>
  <si>
    <t>办公地点</t>
  </si>
  <si>
    <t>项目
类型</t>
  </si>
  <si>
    <t>项目
类别</t>
  </si>
  <si>
    <t>合同
性质</t>
  </si>
  <si>
    <t>所属
产品线</t>
  </si>
  <si>
    <t>售前
经理</t>
  </si>
  <si>
    <t>项目
经理</t>
  </si>
  <si>
    <t>项目
状态</t>
  </si>
  <si>
    <t>项目人数</t>
  </si>
  <si>
    <t>工期
(月)</t>
  </si>
  <si>
    <t>计划
启动会
完成日期</t>
  </si>
  <si>
    <t>实际
启动会
完成日期</t>
  </si>
  <si>
    <t>计划
编码开发
完成日期</t>
  </si>
  <si>
    <t>实际
编码开发
完成日期</t>
  </si>
  <si>
    <t>计划
第三方测试
完成日期</t>
  </si>
  <si>
    <t>实际
第三方测试
完成日期</t>
  </si>
  <si>
    <t>计划
实施入场
日期</t>
  </si>
  <si>
    <t>实际
实施入场
日期</t>
  </si>
  <si>
    <t>计划
上线试运行
完成日期</t>
  </si>
  <si>
    <t>实际
上线试运行
完成日期</t>
  </si>
  <si>
    <t>计划
验收
完成时间</t>
  </si>
  <si>
    <t>实际
验收
完成时间</t>
  </si>
  <si>
    <t>实际
进度</t>
  </si>
  <si>
    <t>当前执行阶段简述</t>
  </si>
  <si>
    <t>上期
进度</t>
  </si>
  <si>
    <t>是否
验收</t>
  </si>
  <si>
    <t>技术关闭</t>
  </si>
  <si>
    <t>合同签订
时间</t>
  </si>
  <si>
    <t>质保到期
时间</t>
  </si>
  <si>
    <t>付款
方式</t>
  </si>
  <si>
    <t>开票比例</t>
  </si>
  <si>
    <t>回款比例</t>
  </si>
  <si>
    <t>投运比例</t>
  </si>
  <si>
    <t>计划收入
(万元)</t>
  </si>
  <si>
    <t>毛利率</t>
  </si>
  <si>
    <t>计划
人工成本
(万元)</t>
  </si>
  <si>
    <t>计划
差旅费
(万元)</t>
  </si>
  <si>
    <t>计划
外包
服务费
(万元)</t>
  </si>
  <si>
    <t>计划
技术
分包费
（万元）</t>
  </si>
  <si>
    <t>计划
软硬件
费用
(万元)</t>
  </si>
  <si>
    <t>计划
其他
费用
(万元)</t>
  </si>
  <si>
    <t>预算
合计
（万元）</t>
  </si>
  <si>
    <t>实际发生
成本总计
（万元）</t>
  </si>
  <si>
    <t>实际
人工费
已入账
（万元）</t>
  </si>
  <si>
    <t>实际
服务费
入账
（万元）</t>
  </si>
  <si>
    <t>实际
材料费
入账
（万元）</t>
  </si>
  <si>
    <t>实际
制造费
入账
（万元）</t>
  </si>
  <si>
    <t>实际
其他
入账
（万元）</t>
  </si>
  <si>
    <t>实际
未入账
含税
（万元）</t>
  </si>
  <si>
    <t>预估
服务费
（万元）</t>
  </si>
  <si>
    <t>是否
采购</t>
  </si>
  <si>
    <t>采购订单</t>
  </si>
  <si>
    <t>采购
性质</t>
  </si>
  <si>
    <t>采购
订单
数量</t>
  </si>
  <si>
    <t>采购总额
（万元）</t>
  </si>
  <si>
    <t>卜芸备注</t>
  </si>
  <si>
    <t>备注（协调事项、问题、困难等）
2020年5月</t>
  </si>
  <si>
    <t>备注（协调事项、问题、困难等）
2020年7月</t>
  </si>
  <si>
    <t>B24623190061</t>
  </si>
  <si>
    <t>2019年江苏电力营销2.0建设项目</t>
  </si>
  <si>
    <t>江苏</t>
  </si>
  <si>
    <t>非统推</t>
  </si>
  <si>
    <t>研发</t>
  </si>
  <si>
    <t>提前投入</t>
  </si>
  <si>
    <t>营销2.0</t>
  </si>
  <si>
    <t>陈沐林</t>
  </si>
  <si>
    <t>钱峰</t>
  </si>
  <si>
    <t>进行中</t>
  </si>
  <si>
    <t>/</t>
  </si>
  <si>
    <t>2020.7.7 设计开发衔接阶段</t>
  </si>
  <si>
    <t>2020.6.16：变更审批未完成</t>
  </si>
  <si>
    <t>B24623190070</t>
  </si>
  <si>
    <t>电力营销业务-数据中台客户域试点建设设计开发实施</t>
  </si>
  <si>
    <t>天津</t>
  </si>
  <si>
    <t>正式合同</t>
  </si>
  <si>
    <t>客户域数据中台</t>
  </si>
  <si>
    <t>张大朋</t>
  </si>
  <si>
    <t>程飞飞</t>
  </si>
  <si>
    <t>否</t>
  </si>
  <si>
    <t>1、项目全部外包人员实际于5月中旬才全部到位，项目自有人员投入仅为计划投入一半，因此导致项目延期。
2、因疫情原因，人员无法集中，系统集成开发工作缓慢，前后端协同开发工作推进缓慢，导致计划变更。
3、甲方单独为项目增加可研外工作量，预计增加工作量约30%，导致项目计划变更。
4、因数据规划等工作要求，甲方要求数据规划工作未完成前，暂停项目合规性流程工作。</t>
  </si>
  <si>
    <t>B24623170114</t>
  </si>
  <si>
    <t>国网客服中心电力营销业务-95598管理子系统（智慧云（二期））-设计开发实施</t>
  </si>
  <si>
    <t>统推</t>
  </si>
  <si>
    <t>智慧云</t>
  </si>
  <si>
    <t>张旭坤</t>
  </si>
  <si>
    <t>2020.7.7 试运行验收阶段，正在推进试运行验收</t>
  </si>
  <si>
    <t>物资&amp;服务</t>
  </si>
  <si>
    <t>B24623180194</t>
  </si>
  <si>
    <t>网上国网数据共享应用平台研发-总部、上海、杭州</t>
  </si>
  <si>
    <t>北京</t>
  </si>
  <si>
    <t>网上国网数据共享</t>
  </si>
  <si>
    <t>夏明贵</t>
  </si>
  <si>
    <t>服务</t>
  </si>
  <si>
    <t>B24623170115</t>
  </si>
  <si>
    <t>国网客服中心电力营销业务-云上数据发布服务-技术开发</t>
  </si>
  <si>
    <t>其他</t>
  </si>
  <si>
    <t>夏心锋</t>
  </si>
  <si>
    <t>2020.7.7 项目已完成三方测试，正在准备上线试运行材料。</t>
  </si>
  <si>
    <t>合同刚签订，正在准备成本计划，走公司内部流程。项目现场由1名外包人员兼职投入，开发工作基本完成。受疫情影响普华向甲方调整了整体计划，目前计划12月底完成项目验收。</t>
  </si>
  <si>
    <t>合同完成签订，成本计划已完成编制，正在走公司内部流程。项目现场由1名外包人员兼职投入，开发工作基本完成。受疫情影响普华向甲方调整了整体计划，目前计划11月底完成项目验收。</t>
  </si>
  <si>
    <t>B24623190063</t>
  </si>
  <si>
    <t xml:space="preserve">2019年网上国网数据共享应用平台总部开发实施 </t>
  </si>
  <si>
    <t>项目运营支撑工作（数据分析统计、链路优化、数据质量治理、指标统计、活动数据开发等）持续开展。</t>
  </si>
  <si>
    <t>B24623180219</t>
  </si>
  <si>
    <t>西二线、西三线、涩宁兰管道及二级调控管道集中</t>
  </si>
  <si>
    <t>新疆</t>
  </si>
  <si>
    <t>实施</t>
  </si>
  <si>
    <t>赵康</t>
  </si>
  <si>
    <t>卜芸</t>
  </si>
  <si>
    <t>2020.7.7 用户要求实现组态功能后7月验收</t>
  </si>
  <si>
    <t>物资</t>
  </si>
  <si>
    <t>B24623190022</t>
  </si>
  <si>
    <t>国网客服中心-营销数据社会化共享-设计开发实施</t>
  </si>
  <si>
    <t>提前启动转正式</t>
  </si>
  <si>
    <t>王玮</t>
  </si>
  <si>
    <t>2020.7.7 需求分析阶段</t>
  </si>
  <si>
    <t>B24623180202</t>
  </si>
  <si>
    <t>新疆2018年电力营销客户标签库建设项目</t>
  </si>
  <si>
    <t>智能标签</t>
  </si>
  <si>
    <t>袁广宇</t>
  </si>
  <si>
    <t>2020.7.7 计划7月验收</t>
  </si>
  <si>
    <t>目前在要求埃森哲配合完成项目材料梳理移交工作，埃森哲缺乏现场人员支撑，让智能业务应用工作台项目人员现场支撑配合完成。</t>
  </si>
  <si>
    <t>4月份验收计划是6月20日，目前，项目验收会议于6月12日召开，验收会议上对于可研工作量和验收决算报告提出整改意见。已配合客户进行材料整改，目前正在走验收流程，由于疫情导致工作延后，待客户完成验收签字流程后，能拿到项目验收报告。最验收时间调整为7月30日</t>
  </si>
  <si>
    <t>B14623190013</t>
  </si>
  <si>
    <t>国网客服中心-2019年网上国网可靠性提升-软硬件采购</t>
  </si>
  <si>
    <t>2020.7.7 已完成到货验收，推进项目验收</t>
  </si>
  <si>
    <t>B24623000000</t>
  </si>
  <si>
    <t>客户标签库二期</t>
  </si>
  <si>
    <t>预期合同</t>
  </si>
  <si>
    <t>B24623190050</t>
  </si>
  <si>
    <t>新疆2019年企业智能决策分析工具部署项目</t>
  </si>
  <si>
    <t>数据资产管理</t>
  </si>
  <si>
    <t>已完成</t>
  </si>
  <si>
    <t>是</t>
  </si>
  <si>
    <t>项目由新疆科技互联网部数据技术处移交至运监处，客户思路与前期有差异，目前沟通协调移动端安全接入方式，系统汇报展示工作。</t>
  </si>
  <si>
    <t>4月份验收计划是7月15日，项目由之前新疆科技互联网部数据技术处移交至运监处负责，现有客户思路与前期有差异。针对于移动pad终端安全接入问题、系统web端和pad端功能展现问题提出优化要求。同时由于疫情导致工作延后，预计8月份完成验收。</t>
  </si>
  <si>
    <t>B24623190081</t>
  </si>
  <si>
    <t>智能业务应用工作台</t>
  </si>
  <si>
    <t>智能报表</t>
  </si>
  <si>
    <t>项目2020年不再作为新疆公司重点工作任务，原有项目可能会搁置，项目费用缩减，正在配合信通公司完成新的可研编制，目前正在推进项目立项</t>
  </si>
  <si>
    <t>项目2020年不再作为新疆公司重点工作任务，原有项目可能会搁置，项目费用缩减，正在配合信通公司完成新的可研编制，目前正在推进项目立项。</t>
  </si>
  <si>
    <t>西部管道数据分析</t>
  </si>
  <si>
    <t>未开始</t>
  </si>
  <si>
    <t>B24623170052</t>
  </si>
  <si>
    <t>顶层设计-2018年全业务统一数据中心深化设计项目</t>
  </si>
  <si>
    <t>普华总包项目，用户已对普华完成验收</t>
  </si>
  <si>
    <t>B24623190079</t>
  </si>
  <si>
    <t>国网新疆电力有限公司线损监控辅助分析实施</t>
  </si>
  <si>
    <t>泛在电力物联网的边缘数据存储关键技术研究</t>
  </si>
  <si>
    <t>科技</t>
  </si>
  <si>
    <t>B24623170053</t>
  </si>
  <si>
    <t>甘肃全业务数据中心调度用采数据接入</t>
  </si>
  <si>
    <t>甘肃</t>
  </si>
  <si>
    <t>孟小凡</t>
  </si>
  <si>
    <t>终止</t>
  </si>
  <si>
    <t>设备状态大数据分析</t>
  </si>
  <si>
    <t>B24623190024</t>
  </si>
  <si>
    <t>北京网上国网数据共享应用平台</t>
  </si>
  <si>
    <t>待结转</t>
  </si>
  <si>
    <t>待新签合同回来后与190025/190063合并</t>
  </si>
  <si>
    <t>B24623190025</t>
  </si>
  <si>
    <t>湖南网上国网数据共享应用平台</t>
  </si>
  <si>
    <t>湖南</t>
  </si>
  <si>
    <t>陈小夫</t>
  </si>
  <si>
    <t>待新签合同回来后与190024/190063合并</t>
  </si>
  <si>
    <t>营销客户缴费风险分析</t>
  </si>
  <si>
    <t>支撑厂商配合我们完成和客户的交流和需求的调研，完成了方案的编制，项目转签工作信通公司正在走流程。支撑厂商希望尽快确定商务合作方式，以便安排人员现场投入</t>
  </si>
  <si>
    <t>B24623190128</t>
  </si>
  <si>
    <t>新疆2019年网络架构优化服务</t>
  </si>
  <si>
    <t>此合同是智能业务应用工作台项目签回的第一部分合同，客户要求和智能业务应用工作台项目一起进行项目上线和验收。</t>
  </si>
  <si>
    <t>B24623190120</t>
  </si>
  <si>
    <t>RZSJ106-19-11南瑞集团2019年教育培训系统运行维护和技术支持</t>
  </si>
  <si>
    <t>南瑞</t>
  </si>
  <si>
    <t>运维</t>
  </si>
  <si>
    <t>杨昭洁</t>
  </si>
  <si>
    <t>唐双红</t>
  </si>
  <si>
    <t>无需验收</t>
  </si>
  <si>
    <t>B24623200006</t>
  </si>
  <si>
    <t>RZSJ004-20-11国网客服中心2020年95598智慧云平台</t>
  </si>
  <si>
    <t>2020.7.7 项目运维</t>
  </si>
  <si>
    <t>按月结算，季度付款</t>
  </si>
  <si>
    <t>B24623190021</t>
  </si>
  <si>
    <t>RZSJ083-19-11南瑞2019客户服务信息支撑平台运维</t>
  </si>
  <si>
    <t>人力项目，无需验收</t>
  </si>
  <si>
    <t>B24623180200</t>
  </si>
  <si>
    <t>RZSJ197-18-11平高集团开关故障运程应急处置合同</t>
  </si>
  <si>
    <t>B24623190037</t>
  </si>
  <si>
    <t>RZSJ034-19-11电力电子化特征电网控制系统-光纤跳线设备</t>
  </si>
  <si>
    <t>集团</t>
  </si>
  <si>
    <t>B24623190036</t>
  </si>
  <si>
    <t>RZSJ022-19-11电力电子化特征电网控制系统-配接设备</t>
  </si>
  <si>
    <t>B24623190048</t>
  </si>
  <si>
    <t>RZSJ033-19-11江苏2019年集团流程管理平台运维服务</t>
  </si>
  <si>
    <t>B24623190031</t>
  </si>
  <si>
    <t>RZSJ138-19-11上海网上国网数据共享应用平台</t>
  </si>
  <si>
    <t>上海</t>
  </si>
  <si>
    <t>郝士军</t>
  </si>
  <si>
    <t>只差回款</t>
  </si>
  <si>
    <t>B24623190075</t>
  </si>
  <si>
    <t>天津“网上国网”数据共享应用平台实施</t>
  </si>
  <si>
    <t>提前投入转正式</t>
  </si>
  <si>
    <t>网上国网相关项目，目前实施人员已入场开展前期对接工作，实施内容中涉及数据治理和数据服务，目前公司没有产品支撑，原供应商成都四方伟业报价150万。</t>
  </si>
  <si>
    <t>B24623190131</t>
  </si>
  <si>
    <t>南瑞集团语义分类软件研发</t>
  </si>
  <si>
    <t>补费用</t>
  </si>
  <si>
    <t>结转</t>
  </si>
  <si>
    <t>集团用于补20万费用，合并入B24623200046统一计算成本</t>
  </si>
  <si>
    <t>B24623200021</t>
  </si>
  <si>
    <t>2019年“网上国网”服务提升工程（基于征信数据的客户信用评价与风控管理体系项目）管理系统实施</t>
  </si>
  <si>
    <t>需提供30%项目进度说明</t>
  </si>
  <si>
    <t>计划启动日期与项目立项审批表保持一致，为2020年3月1日。</t>
  </si>
  <si>
    <t>B24623200022</t>
  </si>
  <si>
    <t>2019年“网上国网”服务提升工程（基于征信数据的客户信用评价与风控管理体系项目）管理系统设计开发</t>
  </si>
  <si>
    <t>B24623200026</t>
  </si>
  <si>
    <t>电力营销业务-北京2019年营配贯通优化提升（营配贯通优化）实施</t>
  </si>
  <si>
    <t>营配调贯通</t>
  </si>
  <si>
    <t>2020.7.7 人员未进场</t>
  </si>
  <si>
    <t>B24623200027</t>
  </si>
  <si>
    <t>电力营销业务-天津2019年营配贯通优化提升（营配贯通优化）实施</t>
  </si>
  <si>
    <t>B24623200028</t>
  </si>
  <si>
    <t>电力营销业务-河北2019年营配贯通优化提升（营配贯通优化）实施</t>
  </si>
  <si>
    <t>河北</t>
  </si>
  <si>
    <t>B24623200029</t>
  </si>
  <si>
    <t>电力营销业务-冀北2019年营配贯通优化提升（营配贯通优化）实施</t>
  </si>
  <si>
    <t>冀北</t>
  </si>
  <si>
    <t>B24623200030</t>
  </si>
  <si>
    <t>电力营销业务-山西2019年营配贯通优化提升（营配贯通优化）实施</t>
  </si>
  <si>
    <t>山西</t>
  </si>
  <si>
    <t>B24623200031</t>
  </si>
  <si>
    <t>电力营销业务-山东2019年营配贯通优化提升（营配贯通优化）实施</t>
  </si>
  <si>
    <t>山东</t>
  </si>
  <si>
    <t>B24623200032</t>
  </si>
  <si>
    <t>电力营销业务-上海2019年营配贯通优化提升（营配贯通优化）实施</t>
  </si>
  <si>
    <t>B24623200033</t>
  </si>
  <si>
    <t>电力营销业务-江苏2019年营配贯通优化提升（营配贯通优化）实施</t>
  </si>
  <si>
    <t>B24623200034</t>
  </si>
  <si>
    <t>电力营销业务-浙江2019年营配贯通优化提升（营配贯通优化）实施</t>
  </si>
  <si>
    <t>浙江</t>
  </si>
  <si>
    <t>李鹏</t>
  </si>
  <si>
    <t>B24623200035</t>
  </si>
  <si>
    <t>电力营销业务-安徽2019年营配贯通优化提升（营配贯通优化）实施</t>
  </si>
  <si>
    <t>安徽</t>
  </si>
  <si>
    <t>B24623200036</t>
  </si>
  <si>
    <t>电力营销业务-福建2019年营配贯通优化提升（营配贯通优化）实施</t>
  </si>
  <si>
    <t>福建</t>
  </si>
  <si>
    <t>B24623200037</t>
  </si>
  <si>
    <t>电力营销业务-湖北2019年营配贯通优化提升（营配贯通优化）实施</t>
  </si>
  <si>
    <t>湖北</t>
  </si>
  <si>
    <t>B24623200038</t>
  </si>
  <si>
    <t>电力营销业务-湖南2019年营配贯通优化提升（营配贯通优化）实施</t>
  </si>
  <si>
    <t>B24623200041</t>
  </si>
  <si>
    <t>集团2020年运监中心人力外包</t>
  </si>
  <si>
    <t>B24623190064</t>
  </si>
  <si>
    <t xml:space="preserve"> 2019年网上国网数据共享应用平台省侧实施</t>
  </si>
  <si>
    <t>待新签合同回来后与190024/190025合并</t>
  </si>
  <si>
    <t>B24623180107</t>
  </si>
  <si>
    <t>网上国网数据共享应用平台实施-总部、上海、浙江</t>
  </si>
  <si>
    <t>唐为东</t>
  </si>
  <si>
    <t>网上国网项目，已经结束，成本挂其他项目上，本项目关闭</t>
  </si>
  <si>
    <t>B24623180216</t>
  </si>
  <si>
    <t>国网公司全业务统一数据中心全域数据模型集中设计工作提前投入</t>
  </si>
  <si>
    <t>B24623200046</t>
  </si>
  <si>
    <t>基于知识图谱的科技咨询专家智能优选技术研究开发</t>
  </si>
  <si>
    <t>南京</t>
  </si>
  <si>
    <t>B24623200077</t>
  </si>
  <si>
    <t>2019年公司运营数据资产管理（总部）基于行业电力消费数据集的大数据应用实施</t>
  </si>
  <si>
    <t>2020/4/31</t>
  </si>
  <si>
    <t>B24623200078</t>
  </si>
  <si>
    <t>教育培训系统运行维护和技术支持服务</t>
  </si>
  <si>
    <t>B24623200091</t>
  </si>
  <si>
    <t>企业知识产权一体化管理平台</t>
  </si>
  <si>
    <t>2020.12.31</t>
  </si>
  <si>
    <t>2019.12.31</t>
  </si>
  <si>
    <t>B24623200092</t>
  </si>
  <si>
    <t>2020年国网公司营销数据服务领域技术服务</t>
  </si>
  <si>
    <t>张弦</t>
  </si>
  <si>
    <t>本项目只用于挂费用，无需实际产生成本。截止到10月底必须完成经费95%以上。</t>
  </si>
  <si>
    <t>B24623200093</t>
  </si>
  <si>
    <t>南瑞集团-科技立项评审辅助决策系统（一期）-设计开发实施</t>
  </si>
  <si>
    <t>研实</t>
  </si>
  <si>
    <t>暂不需</t>
  </si>
  <si>
    <t>B24623200097</t>
  </si>
  <si>
    <t>500746454</t>
  </si>
  <si>
    <t>RZSJ050-20-11</t>
  </si>
  <si>
    <t>客服营配贯通数据中台建设设计开发实施模块提升</t>
  </si>
  <si>
    <t>项目进度跟踪表（进度偏差）</t>
  </si>
  <si>
    <t>合同类型</t>
  </si>
  <si>
    <t>项目经理</t>
  </si>
  <si>
    <t>计划验收日期</t>
  </si>
  <si>
    <t>2020年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</si>
  <si>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</si>
  <si>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</si>
  <si>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</si>
  <si>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</si>
  <si>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</si>
  <si>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</si>
  <si>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</si>
  <si>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</si>
  <si>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</si>
  <si>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</si>
  <si>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计划</t>
  </si>
  <si>
    <t>实际</t>
  </si>
  <si>
    <t>RZSJ216-18-LS西二线、西三线、涩宁兰管道及二级调控管道集中</t>
  </si>
  <si>
    <t>RZSJ032-19-LS国网客服中心-营销数据社会化共享-设计开发实施</t>
  </si>
  <si>
    <t>提前启动</t>
  </si>
  <si>
    <t>RZSJ156-18-11新疆2018年电力营销客户标签库建设项目</t>
  </si>
  <si>
    <t>RZSJ140-19-11国网客服中心-2019年网上国网可靠性提升-软硬件采购</t>
  </si>
  <si>
    <t>RZSJ053-19-11新疆2019年企业智能决策分析工具部署项目</t>
  </si>
  <si>
    <t>RZSJ049-19-11顶层设计-2018年全业务统一数据中心深化设计项目</t>
  </si>
  <si>
    <t>RZSJ075-19-11国网新疆电力有限公司线损监控辅助分析实施</t>
  </si>
  <si>
    <t>RZSJ116-19-11新疆2019年网络架构优化服务</t>
  </si>
  <si>
    <t>RZSJ014-20-112019年“网上国网”服务提升工程（基于征信数据的客户信用评价与风控管理体系项目）管理系统实施</t>
  </si>
  <si>
    <t>国网商用大数据有限公司2019年“网上国网”服务提升工程（基于征信数据的客户信用评价与风控管理体系项目）管理系统设计开发实施</t>
  </si>
  <si>
    <t>RZSJ020-20-11电力营销业务-北京2019年营配贯通优化提升（营配贯通优化）实施</t>
  </si>
  <si>
    <t>RZSJ020-20-11电力营销业务-天津2019年营配贯通优化提升（营配贯通优化）实施</t>
  </si>
  <si>
    <t>RZSJ020-20-11电力营销业务-河北2019年营配贯通优化提升（营配贯通优化）实施</t>
  </si>
  <si>
    <t>RZSJ020-20-11电力营销业务-冀北2019年营配贯通优化提升（营配贯通优化）实施</t>
  </si>
  <si>
    <t>RZSJ020-20-11电力营销业务-山西2019年营配贯通优化提升（营配贯通优化）实施</t>
  </si>
  <si>
    <t>RZSJ020-20-11电力营销业务-山东2019年营配贯通优化提升（营配贯通优化）实施</t>
  </si>
  <si>
    <t>RZSJ020-20-11电力营销业务-上海2019年营配贯通优化提升（营配贯通优化）实施</t>
  </si>
  <si>
    <t>RZSJ020-20-11电力营销业务-江苏2019年营配贯通优化提升（营配贯通优化）实施</t>
  </si>
  <si>
    <t>RZSJ020-20-11电力营销业务-浙江2019年营配贯通优化提升（营配贯通优化）实施</t>
  </si>
  <si>
    <t>RZSJ020-20-11电力营销业务-安徽2019年营配贯通优化提升（营配贯通优化）实施</t>
  </si>
  <si>
    <t>RZSJ020-20-11电力营销业务-福建2019年营配贯通优化提升（营配贯通优化）实施</t>
  </si>
  <si>
    <t>RZSJ020-20-11电力营销业务-湖北2019年营配贯通优化提升（营配贯通优化）实施</t>
  </si>
  <si>
    <t>RZSJ020-20-11电力营销业务-湖南2019年营配贯通优化提升（营配贯通优化）实施</t>
  </si>
  <si>
    <r>
      <rPr>
        <sz val="9"/>
        <rFont val="微软雅黑"/>
        <charset val="134"/>
      </rPr>
      <t>“网上国网”服务后台设计开发及实施项目</t>
    </r>
    <r>
      <rPr>
        <sz val="9"/>
        <color theme="8" tint="0.39997558519241921"/>
        <rFont val="微软雅黑"/>
        <charset val="134"/>
      </rPr>
      <t>（原2019年网上国网数据共享应用平台总部开发实施）</t>
    </r>
  </si>
  <si>
    <t>WBS号</t>
  </si>
  <si>
    <t>合同名称</t>
  </si>
  <si>
    <t>供应商名称</t>
  </si>
  <si>
    <t>付款条件</t>
  </si>
  <si>
    <t>付款率</t>
  </si>
  <si>
    <t>合同总额</t>
  </si>
  <si>
    <t>项目回款比例</t>
  </si>
  <si>
    <t>已收票</t>
  </si>
  <si>
    <t>背靠背可付金额</t>
  </si>
  <si>
    <t>实际已付款</t>
  </si>
  <si>
    <t>未付款</t>
  </si>
  <si>
    <t>背靠背欠款金额</t>
  </si>
  <si>
    <t>确认成本金额</t>
  </si>
  <si>
    <t>入成本比例</t>
  </si>
  <si>
    <t>未入成本金额</t>
  </si>
  <si>
    <t>浪潮服务器采购</t>
  </si>
  <si>
    <t>国电南瑞科技股份有限公司</t>
  </si>
  <si>
    <t>项目物资</t>
  </si>
  <si>
    <t>验收后100%</t>
  </si>
  <si>
    <t>平高集团开关故障远程应急处置调度指挥中心建设合同</t>
  </si>
  <si>
    <t>南京上古网络科技有限公司</t>
  </si>
  <si>
    <t>3:4:2:1</t>
  </si>
  <si>
    <t>4500938071</t>
  </si>
  <si>
    <t>美林数据技术股份有限公司</t>
  </si>
  <si>
    <t>到货后支付100%</t>
  </si>
  <si>
    <t>新疆客户标签库项目开发及实施服务合同</t>
  </si>
  <si>
    <t>国网信通埃森哲信息技术有限公司</t>
  </si>
  <si>
    <t>项目服务</t>
  </si>
  <si>
    <t>背靠背3:6:1</t>
  </si>
  <si>
    <t>宏杉存储采购合同</t>
  </si>
  <si>
    <t>计算机硬件采购合同-思瀚</t>
  </si>
  <si>
    <t>南京思瀚网络技术有限公司</t>
  </si>
  <si>
    <t>背靠背</t>
  </si>
  <si>
    <t>Vmware软件采购合同</t>
  </si>
  <si>
    <t>江苏乾元通信息科技有限公司</t>
  </si>
  <si>
    <t>货到验收付款</t>
  </si>
  <si>
    <t>新疆标签库项目第三方测试采购</t>
  </si>
  <si>
    <t>中国电力科学研究院</t>
  </si>
  <si>
    <t>获取报告前付全款</t>
  </si>
  <si>
    <t>数据仓库管理软件3套180TB</t>
  </si>
  <si>
    <t>中国和平公司</t>
  </si>
  <si>
    <t>网上国网数据共享应用平台研发项目技术服务合同（1）</t>
  </si>
  <si>
    <t>南京揽智信息科技有限公司</t>
  </si>
  <si>
    <t>网上国网数据共享应用平台研发项目技术服务合同（2）</t>
  </si>
  <si>
    <t>成都四方伟业软件股份有限公司</t>
  </si>
  <si>
    <t>网上国网数据共享应用平台研发项目包3采购</t>
  </si>
  <si>
    <t>上海杰航软件发开有限公司</t>
  </si>
  <si>
    <t>代码安全测试</t>
  </si>
  <si>
    <t>中国电力科学研究院有限公司</t>
  </si>
  <si>
    <t>计算机网络系统采购项目</t>
  </si>
  <si>
    <t>南京盛佳建业科技有限责任公司</t>
  </si>
  <si>
    <t>4501098142</t>
  </si>
  <si>
    <t>95598智慧云平台扩容</t>
  </si>
  <si>
    <t>北京易捷思达科技发展有限公司</t>
  </si>
  <si>
    <t>4501169452</t>
  </si>
  <si>
    <t>网上国网项目服务后台业务监测</t>
  </si>
  <si>
    <t>东软集团股份有限公司</t>
  </si>
  <si>
    <t>国网客服中心-2019年网上国网可靠性提升-Gbase采购</t>
  </si>
  <si>
    <t>天津南大通用数据技术股份有限公司</t>
  </si>
  <si>
    <t>合同额</t>
  </si>
  <si>
    <t>人工成本
(万元)</t>
  </si>
  <si>
    <t>外包服务
(万元)</t>
  </si>
  <si>
    <t>差旅费
(万元)</t>
  </si>
  <si>
    <t>软硬件采购
(万元)</t>
  </si>
  <si>
    <t>技术分包费
(万元)</t>
  </si>
  <si>
    <t>其他费用
(万元)</t>
  </si>
  <si>
    <t>成本计划合计</t>
  </si>
  <si>
    <t>人工成本</t>
  </si>
  <si>
    <t>服务费
（不含税）</t>
  </si>
  <si>
    <t>制造</t>
  </si>
  <si>
    <t>未入账
成本
（不含税）</t>
  </si>
  <si>
    <t>实际成本
合计
（含税）</t>
  </si>
  <si>
    <t>备注（协调事项、问题、困难等）</t>
  </si>
  <si>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-</t>
    </r>
    <r>
      <rPr>
        <sz val="9"/>
        <color rgb="FF000000"/>
        <rFont val="微软雅黑"/>
        <charset val="134"/>
      </rPr>
      <t xml:space="preserve">   </t>
    </r>
  </si>
  <si>
    <t>-</t>
  </si>
  <si>
    <r>
      <rPr>
        <sz val="9"/>
        <rFont val="微软雅黑"/>
        <charset val="134"/>
      </rPr>
      <t xml:space="preserve">            </t>
    </r>
    <r>
      <rPr>
        <sz val="9"/>
        <rFont val="微软雅黑"/>
        <charset val="134"/>
      </rPr>
      <t>-</t>
    </r>
    <r>
      <rPr>
        <sz val="9"/>
        <rFont val="微软雅黑"/>
        <charset val="134"/>
      </rPr>
      <t xml:space="preserve">  </t>
    </r>
  </si>
  <si>
    <t>合同刚签订，正在准备成本计划，走公司内部流程。项目现场由1名外包人员兼职投入，开发工作基本完成。受疫情影响普华向甲方调整了整体计划，目前计划11月底完成项目验收。</t>
  </si>
  <si>
    <t>目前跟在集团运监中心讨论项目合同落实的情况，预计合同金额20w</t>
  </si>
  <si>
    <r>
      <rPr>
        <sz val="9"/>
        <color rgb="FF000000"/>
        <rFont val="微软雅黑"/>
        <charset val="134"/>
      </rPr>
      <t xml:space="preserve">             </t>
    </r>
    <r>
      <rPr>
        <sz val="9"/>
        <color rgb="FF000000"/>
        <rFont val="微软雅黑"/>
        <charset val="134"/>
      </rPr>
      <t>-</t>
    </r>
    <r>
      <rPr>
        <sz val="9"/>
        <color rgb="FF000000"/>
        <rFont val="微软雅黑"/>
        <charset val="134"/>
      </rPr>
      <t xml:space="preserve">  </t>
    </r>
  </si>
  <si>
    <r>
      <rPr>
        <sz val="9"/>
        <color rgb="FF000000"/>
        <rFont val="微软雅黑"/>
        <charset val="134"/>
      </rPr>
      <t xml:space="preserve">            </t>
    </r>
    <r>
      <rPr>
        <sz val="9"/>
        <color rgb="FF000000"/>
        <rFont val="微软雅黑"/>
        <charset val="134"/>
      </rPr>
      <t>-</t>
    </r>
    <r>
      <rPr>
        <sz val="9"/>
        <color rgb="FF000000"/>
        <rFont val="微软雅黑"/>
        <charset val="134"/>
      </rPr>
      <t xml:space="preserve">  </t>
    </r>
  </si>
  <si>
    <t>　</t>
  </si>
  <si>
    <t>未确定</t>
  </si>
  <si>
    <t>B24623170107</t>
  </si>
  <si>
    <t>客户无执行计划</t>
  </si>
  <si>
    <t>WBS元素</t>
  </si>
  <si>
    <t>销售订单</t>
  </si>
  <si>
    <t>合同编号</t>
  </si>
  <si>
    <t>合同总金额</t>
  </si>
  <si>
    <t>已开票比例</t>
  </si>
  <si>
    <t>已投运比例</t>
  </si>
  <si>
    <t>已回款比例</t>
  </si>
  <si>
    <t>付款方式</t>
  </si>
  <si>
    <t>合同签约时间</t>
  </si>
  <si>
    <t>质保到期日</t>
  </si>
  <si>
    <t>合同收入确认总金额</t>
  </si>
  <si>
    <t>财务对账是否一致</t>
  </si>
  <si>
    <t>项目现场负责人</t>
  </si>
  <si>
    <t>项目现场负责人联系方式</t>
  </si>
  <si>
    <t>系统项目负责人</t>
  </si>
  <si>
    <t>B34623120001</t>
  </si>
  <si>
    <t>500054596</t>
  </si>
  <si>
    <t>RZSJ-006-12-22</t>
  </si>
  <si>
    <t>金太阳远程数据中心</t>
  </si>
  <si>
    <t>100.00%</t>
  </si>
  <si>
    <t>预付款：10%，进度款：20%，进度款：30%，验收款：30%，质保金：10%</t>
  </si>
  <si>
    <t/>
  </si>
  <si>
    <t>0</t>
  </si>
  <si>
    <t>B24623150057</t>
  </si>
  <si>
    <t>500354953</t>
  </si>
  <si>
    <t>RZSJ104-15-11</t>
  </si>
  <si>
    <t>RZSJ104-15-11美湖里商业综合体项目咨询服务</t>
  </si>
  <si>
    <t>投运款:100.00%</t>
  </si>
  <si>
    <t>B24623150104</t>
  </si>
  <si>
    <t>500387540</t>
  </si>
  <si>
    <t>RZSJ034-16-11</t>
  </si>
  <si>
    <t>RZSJ034-16-11基于国产服务器的分布式文件系统关键技术研究</t>
  </si>
  <si>
    <t>2015年甲方拨款金额8.5万元2016年甲方拨款金额0万元</t>
  </si>
  <si>
    <t>陈辛明</t>
  </si>
  <si>
    <t>B24623160020</t>
  </si>
  <si>
    <t>500397099</t>
  </si>
  <si>
    <t>RZSJ139-16-11</t>
  </si>
  <si>
    <t>RZSJ139-16-11数据共享与智能质量分析平台在电网运行中的策略</t>
  </si>
  <si>
    <t>预付款:30.00%，投运款:70.00%</t>
  </si>
  <si>
    <t>B34623160081</t>
  </si>
  <si>
    <t>500420625</t>
  </si>
  <si>
    <t>RZSJ147-16-11</t>
  </si>
  <si>
    <t>RZSJ147-16-11南京南瑞集团集成分公司PC服务器销售</t>
  </si>
  <si>
    <t>到货款:100.00%</t>
  </si>
  <si>
    <t>B24623160072</t>
  </si>
  <si>
    <t>500421339</t>
  </si>
  <si>
    <t>RZSJ2441611</t>
  </si>
  <si>
    <t>RZSJ244-16-11浙江绍兴运检大数据及智能运检管控平台完善提升</t>
  </si>
  <si>
    <t>合同签订后1个月内，进度达到50%后，乙方开具合同50%的增值税发票给甲方，甲方审核后，支付乙方50%合同款项。项目验收后，乙方开具50%的增值税发票给甲方，甲方审核后，支付乙方剩余50%的合同款项。</t>
  </si>
  <si>
    <t>B24623160075</t>
  </si>
  <si>
    <t>500423253</t>
  </si>
  <si>
    <t>RZSJ253-16-11</t>
  </si>
  <si>
    <t>RZSJ253-16-11国电通用电信息采集（浙江）</t>
  </si>
  <si>
    <t>90.00%</t>
  </si>
  <si>
    <t>预付款:30.00%，投运款:60.00%，质保金:10.00%</t>
  </si>
  <si>
    <t>X</t>
  </si>
  <si>
    <t>张操政</t>
  </si>
  <si>
    <t>15105190832</t>
  </si>
  <si>
    <t>B24623160077</t>
  </si>
  <si>
    <t>500423256</t>
  </si>
  <si>
    <t>RZSJ252-16-11</t>
  </si>
  <si>
    <t>RZSJ252-16-11国电通用电信息采集（天津）</t>
  </si>
  <si>
    <t>B24623160076</t>
  </si>
  <si>
    <t>500423258</t>
  </si>
  <si>
    <t>RZSJ251-16-11</t>
  </si>
  <si>
    <t>RZSJ251-16-11国电通用电信息采集（江苏）</t>
  </si>
  <si>
    <t>孔玮</t>
  </si>
  <si>
    <t>B24623160085</t>
  </si>
  <si>
    <t>500431614</t>
  </si>
  <si>
    <t>RZSJ243-16-11</t>
  </si>
  <si>
    <t>RZSJ243-16-11杭州运检大数据及智能运检管控平台完善提升</t>
  </si>
  <si>
    <t>预付款:50.00%，投运款:50.00%</t>
  </si>
  <si>
    <t>B24623160093</t>
  </si>
  <si>
    <t>500438759</t>
  </si>
  <si>
    <t>RZSJ269-16-11</t>
  </si>
  <si>
    <t>RZSJ269-16-11企业大数据业务视图管理工具建设</t>
  </si>
  <si>
    <t>B24623160123</t>
  </si>
  <si>
    <t>500444068</t>
  </si>
  <si>
    <t>RZSJ297-16-11</t>
  </si>
  <si>
    <t>RZSJ297-16-11南瑞集团基础型微课开发运营</t>
  </si>
  <si>
    <t>B24623160125</t>
  </si>
  <si>
    <t>500444096</t>
  </si>
  <si>
    <t>RZSJ298-16-11</t>
  </si>
  <si>
    <t>RZSJ298-16-11国网课程评优竞赛微课开发技术服务</t>
  </si>
  <si>
    <t>B24623160124</t>
  </si>
  <si>
    <t>500444101</t>
  </si>
  <si>
    <t>RZSJ296-16-11</t>
  </si>
  <si>
    <t>RZSJ296-16-11网络大学信息系统运行维护和技术支持</t>
  </si>
  <si>
    <t>B24623160128</t>
  </si>
  <si>
    <t>500447343</t>
  </si>
  <si>
    <t>RZSJ335-16-11</t>
  </si>
  <si>
    <t>RZSJ335-16-11数仓模型建设及运监业务支撑服务</t>
  </si>
  <si>
    <t>孙殿涛</t>
  </si>
  <si>
    <t>B24623160132</t>
  </si>
  <si>
    <t>500447920</t>
  </si>
  <si>
    <t>RZSJ338-16-11</t>
  </si>
  <si>
    <t>RZSJ338-16-11国家电网客户服务中心95595云客服试点建设</t>
  </si>
  <si>
    <t>B24623160135</t>
  </si>
  <si>
    <t>500448222</t>
  </si>
  <si>
    <t>RZSJ341-16-11</t>
  </si>
  <si>
    <t>RZSJ341-16-11用电信息采集数据抽取与清洗实施项目</t>
  </si>
  <si>
    <t>预付款:50.00%，投运款:40.00%，质保金:10.00%</t>
  </si>
  <si>
    <t>B34623170057</t>
  </si>
  <si>
    <t>500469497</t>
  </si>
  <si>
    <t>RZSJ042-17-11</t>
  </si>
  <si>
    <t>RZSJ042-17-11浙江信通全业务统一数据中心设计开发</t>
  </si>
  <si>
    <t>95.00%</t>
  </si>
  <si>
    <t>预付款:30.00%，到货款:35.00%，投运款:30.00%，质保金:5.00%</t>
  </si>
  <si>
    <t>居春波</t>
  </si>
  <si>
    <t>19848346068</t>
  </si>
  <si>
    <t>B34623170024</t>
  </si>
  <si>
    <t>500469536</t>
  </si>
  <si>
    <t>RZSJ038-17-11</t>
  </si>
  <si>
    <t>RZSJ038-17-11福建全业务统一数据中心数据管理组件</t>
  </si>
  <si>
    <t>15950461157</t>
  </si>
  <si>
    <t>B34623170036</t>
  </si>
  <si>
    <t>500470371</t>
  </si>
  <si>
    <t>RZSJ098-17-11</t>
  </si>
  <si>
    <t>RZSJ098-17-11辽宁信通全业务统一数据（数据管理组件）</t>
  </si>
  <si>
    <t>武继文</t>
  </si>
  <si>
    <t>13770768819</t>
  </si>
  <si>
    <t>B24623170074</t>
  </si>
  <si>
    <t>500470981</t>
  </si>
  <si>
    <t>RZSJ100-17-11</t>
  </si>
  <si>
    <t>RZSJ100-17-11国网客户95598智慧云服务</t>
  </si>
  <si>
    <t>预付款:30.00%，到货款:30.00%，投运款:30.00%，质保金:10.00%</t>
  </si>
  <si>
    <t>B34623170060</t>
  </si>
  <si>
    <t>13770553023</t>
  </si>
  <si>
    <t>B14623170040</t>
  </si>
  <si>
    <t>500479787</t>
  </si>
  <si>
    <t>RZSJ120-17-11</t>
  </si>
  <si>
    <t>RZSJ1201711南瑞集团展厅局部优化改造展厅投影</t>
  </si>
  <si>
    <t>到货款:95.00%，质保金:5.00%</t>
  </si>
  <si>
    <t>B24623160147</t>
  </si>
  <si>
    <t>500480987</t>
  </si>
  <si>
    <t>RZSJ125-17-11</t>
  </si>
  <si>
    <t>RZSJ125-17-11智能电网生产大数据应用</t>
  </si>
  <si>
    <t>2016年，任务数签订并完成年度考核目标，乙方给甲方开具增值税专用发票，票到付款115.2万元；2017年，任务数签订并完成年度考核目标，乙方给甲方开具增值税专用发票，票到付款172.8万元</t>
  </si>
  <si>
    <t>B24623170010</t>
  </si>
  <si>
    <t>500491366</t>
  </si>
  <si>
    <t>RZSJ015-17-11</t>
  </si>
  <si>
    <t>RZSJ015-17-11浙江华云2017第二批开发及运维等服务</t>
  </si>
  <si>
    <t>每月结算一次，结算期满甲乙双方核对期间乙方提供的人员的数量及出勤天数，乙方根据前述数据计算出应付费用，并填写人员费用结算清单，乙方将甲方应付费用明细及总额发送至甲方，经甲方核对无误后，乙方向甲方提供盖好章的人员费用结算清单，并开具与付款金额相一致的技术服务类增值税</t>
  </si>
  <si>
    <t>B14623170091</t>
  </si>
  <si>
    <t>500496578</t>
  </si>
  <si>
    <t>RZSJ159-17-LS</t>
  </si>
  <si>
    <t>RZSJ027-18-11安徽南瑞继远电网硬件销售合同</t>
  </si>
  <si>
    <t>B24623170050</t>
  </si>
  <si>
    <t>500515766</t>
  </si>
  <si>
    <t>RZSJ241-17-11</t>
  </si>
  <si>
    <t>RZSJ241-17-11电力装备大数据运营监测应用设计开发实施</t>
  </si>
  <si>
    <t>预付款:30%，投运款:50，验收款:20%</t>
  </si>
  <si>
    <t>B24623170054</t>
  </si>
  <si>
    <t>吉琨</t>
  </si>
  <si>
    <t>B24623170102</t>
  </si>
  <si>
    <t>B24623170104</t>
  </si>
  <si>
    <t>500517088</t>
  </si>
  <si>
    <t>RZSJ258-17-11</t>
  </si>
  <si>
    <t>RZSJ258-17-11江宁基地展厅短期维保服务</t>
  </si>
  <si>
    <t>500519292</t>
  </si>
  <si>
    <t>RZSJ262-17-11</t>
  </si>
  <si>
    <t>RZSJ262-17-11浙江华云信息科技企业内部培训项目</t>
  </si>
  <si>
    <t>0.00%</t>
  </si>
  <si>
    <t>其他款:100.00%</t>
  </si>
  <si>
    <t>王维嘉</t>
  </si>
  <si>
    <t>13588842717</t>
  </si>
  <si>
    <t>B14623170154</t>
  </si>
  <si>
    <t>500519474</t>
  </si>
  <si>
    <t>RZSJ263-17-11</t>
  </si>
  <si>
    <t>RZSJ263-17-11四川长虹佳华联想低端台式机销售合同</t>
  </si>
  <si>
    <t>B24623180001</t>
  </si>
  <si>
    <t>500522132</t>
  </si>
  <si>
    <t>RZSJ266-17-11</t>
  </si>
  <si>
    <t>RZSJ266-17-11浙江2017企业数据管理成熟度评价数据融通</t>
  </si>
  <si>
    <t>预付款:40.00%，投运款:50.00%，质保金:10.00%</t>
  </si>
  <si>
    <t>B24623180009</t>
  </si>
  <si>
    <t>500555869</t>
  </si>
  <si>
    <t>RZSJ015-18-11</t>
  </si>
  <si>
    <t>RZSJ015-18-11中国电力科学研究院需求统筹分析合同</t>
  </si>
  <si>
    <t>预付款:20.00%，投运款:70.00%，质保金:10.00%</t>
  </si>
  <si>
    <t>500569197</t>
  </si>
  <si>
    <t>RZSJ070-18-11</t>
  </si>
  <si>
    <t>RZSJ070-18-11电力营销95598智慧云二期设计开发实施</t>
  </si>
  <si>
    <t>60.00%</t>
  </si>
  <si>
    <t>B14623180025</t>
  </si>
  <si>
    <t>500574869</t>
  </si>
  <si>
    <t>RZSJ099-18-11</t>
  </si>
  <si>
    <t>RZSJ099-18-11澜沧江海迅实时数据库管理系统软件V2.0</t>
  </si>
  <si>
    <t>到货款:30.00%，投运款:67.00%，质保金:3.00%</t>
  </si>
  <si>
    <t>B24623180097</t>
  </si>
  <si>
    <t>500575010</t>
  </si>
  <si>
    <t>RZSJ105-18-11</t>
  </si>
  <si>
    <t>RZSJ105-18-11雷博人力资源服务项目</t>
  </si>
  <si>
    <t>按月度结算</t>
  </si>
  <si>
    <t>B14623180017</t>
  </si>
  <si>
    <t>500575416</t>
  </si>
  <si>
    <t>RZSJ101-18-11</t>
  </si>
  <si>
    <t>RZSJ101-18-11北京鑫创思特产品采购项目</t>
  </si>
  <si>
    <t>B14623180018</t>
  </si>
  <si>
    <t>B14623180019</t>
  </si>
  <si>
    <t>B14623180020</t>
  </si>
  <si>
    <t>500575423</t>
  </si>
  <si>
    <t>RZSJ102-18-11</t>
  </si>
  <si>
    <t>RZSJ102-18-11北京鑫创思特产品采购项目</t>
  </si>
  <si>
    <t>B14623180021</t>
  </si>
  <si>
    <t>B14623180022</t>
  </si>
  <si>
    <t>B14623180023</t>
  </si>
  <si>
    <t>500575425</t>
  </si>
  <si>
    <t>RZSJ103-18-11</t>
  </si>
  <si>
    <t>RZSJ103-18-11北京鑫创思特产品采购项目</t>
  </si>
  <si>
    <t>B14623180026</t>
  </si>
  <si>
    <t>500578137</t>
  </si>
  <si>
    <t>RZSJ108-18-11</t>
  </si>
  <si>
    <t>RZSJ108-18-11北京鑫创思特产品采购项目</t>
  </si>
  <si>
    <t>B14623180027</t>
  </si>
  <si>
    <t>500578886</t>
  </si>
  <si>
    <t>RZSJ109-18-11</t>
  </si>
  <si>
    <t>RZSJ109-18-11北京鑫创思特产品采购项目</t>
  </si>
  <si>
    <t>B14623180028</t>
  </si>
  <si>
    <t>500579729</t>
  </si>
  <si>
    <t>RZSJ111-18-11</t>
  </si>
  <si>
    <t>RZSJ111-18-11北京鑫创思特产品采购合同</t>
  </si>
  <si>
    <t>B14623180029</t>
  </si>
  <si>
    <t>500579736</t>
  </si>
  <si>
    <t>RZSJ112-18-11</t>
  </si>
  <si>
    <t>RZSJ112-18-11北京鑫创思特产品采购合同</t>
  </si>
  <si>
    <t>B14623180030</t>
  </si>
  <si>
    <t>500580311</t>
  </si>
  <si>
    <t>RZSJ117-18-11</t>
  </si>
  <si>
    <t>RZSJ117-18-11北京鑫创思特产品采购项目</t>
  </si>
  <si>
    <t>B14623180031</t>
  </si>
  <si>
    <t>500581317</t>
  </si>
  <si>
    <t>RZSJ118-18-11</t>
  </si>
  <si>
    <t>RZSJ118-18-11北京鑫创思特产品采购项目</t>
  </si>
  <si>
    <t>B14623180032</t>
  </si>
  <si>
    <t>500583329</t>
  </si>
  <si>
    <t>RZSJ122-18-11</t>
  </si>
  <si>
    <t>RZSJ122-18-11北京鑫创思特产品采购合同</t>
  </si>
  <si>
    <t>B14623180033</t>
  </si>
  <si>
    <t>500583618</t>
  </si>
  <si>
    <t>RZSJ124-18-11</t>
  </si>
  <si>
    <t>RZSJ124-18-11北京鑫创思特产品采购合同</t>
  </si>
  <si>
    <t>B14623180034</t>
  </si>
  <si>
    <t>500585575</t>
  </si>
  <si>
    <t>RZSJ126-18-11</t>
  </si>
  <si>
    <t>RZSJ126-18-11北京鑫创思特产品采购合同</t>
  </si>
  <si>
    <t>B24623180137</t>
  </si>
  <si>
    <t>500591487</t>
  </si>
  <si>
    <t>RZSJ146-18-11</t>
  </si>
  <si>
    <t>RZSJ146-18-11电力营销-2018年客户忠诚度标签建设</t>
  </si>
  <si>
    <t>预付款:30%，上线款:30%，投运款:30%，质保金:10%</t>
  </si>
  <si>
    <t>500593175</t>
  </si>
  <si>
    <t>RZSJ156-18-11</t>
  </si>
  <si>
    <t>500598768</t>
  </si>
  <si>
    <t>RZSJ197-18-LS</t>
  </si>
  <si>
    <t>50.00%</t>
  </si>
  <si>
    <t>根据甲方收款比例，付款乙方</t>
  </si>
  <si>
    <t>B24623170117</t>
  </si>
  <si>
    <t>500609048</t>
  </si>
  <si>
    <t>RZSJ214-18-11</t>
  </si>
  <si>
    <t>RZSJ214-18-112017年机房内网络设备运维</t>
  </si>
  <si>
    <t>500614628</t>
  </si>
  <si>
    <t>RZSJ216-18-11</t>
  </si>
  <si>
    <t>RZSJ216-18-11西二线、西三线、涩宁兰管道及二级调控管道集中</t>
  </si>
  <si>
    <t>38.36%</t>
  </si>
  <si>
    <t>30.00%</t>
  </si>
  <si>
    <t>货到验收合格后30%，安装调试合格、系统最终验收合格后60%，合同价款的10%作为质保金</t>
  </si>
  <si>
    <t>B24623170116</t>
  </si>
  <si>
    <t>500619310</t>
  </si>
  <si>
    <t>RZSJ220-18-11</t>
  </si>
  <si>
    <t>RZSJ220-18-11江苏2018年国网电力科学院大数据平台运维服</t>
  </si>
  <si>
    <t>合同签订后支付50%，系统上线运行后支付30%，项目验收后支付20%</t>
  </si>
  <si>
    <t>B24623180047</t>
  </si>
  <si>
    <t>500619392</t>
  </si>
  <si>
    <t>RZSJ223-18-11</t>
  </si>
  <si>
    <t>RZSJ223-18-11南瑞集团2018年客户服务信息支撑平台开发实</t>
  </si>
  <si>
    <t>签订合同后支付50%，系统上线试运行后支付30%，项目验收后支付20%</t>
  </si>
  <si>
    <t>B24623180225</t>
  </si>
  <si>
    <t>500619726</t>
  </si>
  <si>
    <t>RZSJ222-18-11</t>
  </si>
  <si>
    <t>RZSJ222-18-11南瑞集团2018年客户服务信息支撑平台运维服</t>
  </si>
  <si>
    <t>合同签订后支付50%，系统运维完成后支付30%，项目验收后支付20%</t>
  </si>
  <si>
    <t>B24623180059</t>
  </si>
  <si>
    <t>500622121</t>
  </si>
  <si>
    <t>RZSJ227-18-11</t>
  </si>
  <si>
    <t>RZSJ227-18-11南瑞集团公司展厅大屏短期维保</t>
  </si>
  <si>
    <t>500633867</t>
  </si>
  <si>
    <t>RZSJ-032-19-11</t>
  </si>
  <si>
    <t>RZSJ032-19-11国网客服中心-20年数据增值服务建设一期</t>
  </si>
  <si>
    <t>预付款:30.00%，投运款:30.00%，质保金:10.00%，其他款:30.00%</t>
  </si>
  <si>
    <t>18762403611</t>
  </si>
  <si>
    <t>500639507</t>
  </si>
  <si>
    <t>RZSJ034-19-11</t>
  </si>
  <si>
    <t>97.00%</t>
  </si>
  <si>
    <t>验收款95%，质保金5%</t>
  </si>
  <si>
    <t>18260068838</t>
  </si>
  <si>
    <t>500639568</t>
  </si>
  <si>
    <t>RZSJ022-19-11</t>
  </si>
  <si>
    <t>500655034</t>
  </si>
  <si>
    <t>RZSJ049-19-11</t>
  </si>
  <si>
    <t>RZSJ049-19-112018年全业务统一数据中心深化设计</t>
  </si>
  <si>
    <t>10.55%</t>
  </si>
  <si>
    <t>预付款:30%，甲方验收合格30%，乙方交付甲方或评审机构验收合格40%</t>
  </si>
  <si>
    <t>曹健</t>
  </si>
  <si>
    <t>500657019</t>
  </si>
  <si>
    <t>RZSJ033-19-11</t>
  </si>
  <si>
    <t>预付款:50.00%，到货款:30.00%，投运款:20.00%</t>
  </si>
  <si>
    <t>500657206</t>
  </si>
  <si>
    <t>RZSJ053-19-11</t>
  </si>
  <si>
    <t>70.00%</t>
  </si>
  <si>
    <t>无</t>
  </si>
  <si>
    <t>B24623190058</t>
  </si>
  <si>
    <t>500665370</t>
  </si>
  <si>
    <t>RZSJ058-19-11</t>
  </si>
  <si>
    <t>RZSJ058-19-11江苏网上国网数据服务技术支撑</t>
  </si>
  <si>
    <t>粟勇</t>
  </si>
  <si>
    <t>13914713302</t>
  </si>
  <si>
    <t>500669353</t>
  </si>
  <si>
    <t>RZSJ066-19-11</t>
  </si>
  <si>
    <t>RZSJ066-19-11北京中电普华数据共享应用平台设计开发</t>
  </si>
  <si>
    <t>29.52%</t>
  </si>
  <si>
    <t>预付款:30%，验收款:60%，评审合格10%</t>
  </si>
  <si>
    <t>500683919</t>
  </si>
  <si>
    <t>RZSJ075-19-11</t>
  </si>
  <si>
    <t>RZSJ075-19-11国网新疆电力有限公司线损监控辅助分析实施项目</t>
  </si>
  <si>
    <t>预付款:30.00%，到货款:60.00%，质保金:10.00%</t>
  </si>
  <si>
    <t>500696039</t>
  </si>
  <si>
    <t>RZSJ083-19-11</t>
  </si>
  <si>
    <t>500701509</t>
  </si>
  <si>
    <t>RZSJ106-19-11</t>
  </si>
  <si>
    <t>RZSJ106-19-11集团教培中心网络大学培训系统运维</t>
  </si>
  <si>
    <t>500701891</t>
  </si>
  <si>
    <t>RZSJ116-19-11</t>
  </si>
  <si>
    <t>RZSJ116-19-11新疆2019年网络架构优化服务项目合作协议书</t>
  </si>
  <si>
    <t>500708919</t>
  </si>
  <si>
    <t>RZSJ138-19-11</t>
  </si>
  <si>
    <t>RZSJ138-19-11网上国网服务提升工程-数据共享应用平台建设</t>
  </si>
  <si>
    <t>预付款:30.00%，投运款:65.00%，质保金:5.00%</t>
  </si>
  <si>
    <t>500709631</t>
  </si>
  <si>
    <t>RZSJ140-19-11</t>
  </si>
  <si>
    <t>RZSJ140-19-11 19年网上国网可靠性提升-Gbase采购</t>
  </si>
  <si>
    <t>质保金:10.00%，其他款:90.00%</t>
  </si>
  <si>
    <t>500709641</t>
  </si>
  <si>
    <t>RZSJ141-19-11</t>
  </si>
  <si>
    <t>RZSJ141-19-11 电力营销业务-数据中台（客户域）试点建设</t>
  </si>
  <si>
    <t>80.00%</t>
  </si>
  <si>
    <t>预付款:30.00%，投运款:30.00%，质保金:30.00%，其他款:10.00%</t>
  </si>
  <si>
    <t>500712819</t>
  </si>
  <si>
    <t>RZSJ004-19-11</t>
  </si>
  <si>
    <t>11.20%</t>
  </si>
  <si>
    <t>投运款:60.00%，其他款:40.00%</t>
  </si>
  <si>
    <t>500719054</t>
  </si>
  <si>
    <t>RZSJ014-20-11</t>
  </si>
  <si>
    <t>RZSJ014-20-11 19年网上国网服务提升工程管理系统实施</t>
  </si>
  <si>
    <t>预付款:30.00%，质保金:10.00%，其他款:60.00%</t>
  </si>
  <si>
    <t>王彦亮</t>
  </si>
  <si>
    <t>500719055</t>
  </si>
  <si>
    <t>RZSJ015-20-11</t>
  </si>
  <si>
    <t>RZSJ015-20-11 19年网上国网服务提升工程管理系统设计开发</t>
  </si>
  <si>
    <t>500719417</t>
  </si>
  <si>
    <t>RZSJ017-20-11</t>
  </si>
  <si>
    <t>RZSJ017-20-11天津网上国网省级数据共享应用平台-实施</t>
  </si>
  <si>
    <t>预付款:30.00%，质保金:5.00%，其他款:65.00%</t>
  </si>
  <si>
    <t>500723480</t>
  </si>
  <si>
    <t>RZSJ020-20-11</t>
  </si>
  <si>
    <t>电力营销业务-2019年营配贯通优化实施合同</t>
  </si>
  <si>
    <t>余绍春</t>
  </si>
  <si>
    <t>500725363</t>
  </si>
  <si>
    <t>RZSJ022-20-11</t>
  </si>
  <si>
    <t>RZSJ022-20-11 95598业务联动共享基于客服关联数据视图</t>
  </si>
  <si>
    <t>500726960</t>
  </si>
  <si>
    <t>RZSJ024-20-11</t>
  </si>
  <si>
    <t>RZSJ024-20-11网上国网19数据共享应用平台（APP、后台）</t>
  </si>
  <si>
    <t>B24623190046</t>
  </si>
  <si>
    <t>500734588</t>
  </si>
  <si>
    <t>RZSJ030-20-11</t>
  </si>
  <si>
    <t>RZSJ030-20-11访问渠道-19移动应用运行支持组件设计开发</t>
  </si>
  <si>
    <t>500734607</t>
  </si>
  <si>
    <t>RZSJ031-20-11</t>
  </si>
  <si>
    <t>RZSJ031-20-1运营数据资产管理基行业电力消费数据集大数据应用</t>
  </si>
  <si>
    <t>预付款:40.00%，质保金:10.00%，其他款:50.00%</t>
  </si>
  <si>
    <t>500736312</t>
  </si>
  <si>
    <t>RZSJ033-20-11</t>
  </si>
  <si>
    <t>RZSJ033-20-11南瑞集团2020年网络大学运维项目</t>
  </si>
  <si>
    <t>500744290</t>
  </si>
  <si>
    <t>RZSJ045-20-11</t>
  </si>
  <si>
    <t>RZSJ045-20-11企业知识产权一体化管理平台</t>
  </si>
  <si>
    <t>500744295</t>
  </si>
  <si>
    <t>RZSJ046-20-11</t>
  </si>
  <si>
    <t>RZSJ046-20-11国网营销数据服务领域技术服务</t>
  </si>
  <si>
    <t>500744302</t>
  </si>
  <si>
    <t>RZSJ047-20-11</t>
  </si>
  <si>
    <t>RZSJ047-20-11南瑞集团科技立项评审系统</t>
  </si>
  <si>
    <t>预付款:50.00%，投运款:30.00%，质保金:20.00%</t>
  </si>
  <si>
    <t>RZSJ050-20-11客服营配贯通数据中台建设设计开发实施模块提升</t>
  </si>
  <si>
    <t>项目定义</t>
  </si>
  <si>
    <t>实际成本</t>
  </si>
  <si>
    <t>开票进度</t>
  </si>
  <si>
    <t>服务费情况</t>
  </si>
  <si>
    <t>人工成本情况</t>
  </si>
  <si>
    <t>成本进度比</t>
  </si>
  <si>
    <t>成本情况</t>
  </si>
  <si>
    <t>累计生产成本暂估</t>
  </si>
  <si>
    <t>项目在制品</t>
  </si>
  <si>
    <t>已入账成本合计</t>
  </si>
  <si>
    <t>预估6月外包人员费用</t>
  </si>
  <si>
    <t>未入账成本(含税）</t>
  </si>
  <si>
    <t>其中：材料费</t>
  </si>
  <si>
    <t>其中：服务费（含税）</t>
  </si>
  <si>
    <t>其中：人工成本</t>
  </si>
  <si>
    <t>其中：其他成本</t>
  </si>
  <si>
    <t>其中：制造费用</t>
  </si>
  <si>
    <t>其中：服务费</t>
  </si>
  <si>
    <t>B14623170059</t>
  </si>
  <si>
    <t>B14623170107</t>
  </si>
  <si>
    <t>B14623190011</t>
  </si>
  <si>
    <t>B14623190012</t>
  </si>
  <si>
    <t>B14623200001</t>
  </si>
  <si>
    <t>B14623200002</t>
  </si>
  <si>
    <t>B24623190208</t>
  </si>
  <si>
    <t>B24623200001</t>
  </si>
  <si>
    <t>B24623200002</t>
  </si>
  <si>
    <t>B24623200003</t>
  </si>
  <si>
    <t>B24623200004</t>
  </si>
  <si>
    <t>B24623200017</t>
  </si>
  <si>
    <t>B24623200018</t>
  </si>
  <si>
    <t>B24623200019</t>
  </si>
  <si>
    <t>B24623200020</t>
  </si>
  <si>
    <t>B24623200039</t>
  </si>
  <si>
    <t>B24623200043</t>
  </si>
  <si>
    <t>B24623180046</t>
  </si>
  <si>
    <t>B24623180049</t>
  </si>
  <si>
    <t>B24623180050</t>
  </si>
  <si>
    <t>B24623180052</t>
  </si>
  <si>
    <t>B24623180053</t>
  </si>
  <si>
    <t>B24623180057</t>
  </si>
  <si>
    <t>B24623180060</t>
  </si>
  <si>
    <t>B24623180061</t>
  </si>
  <si>
    <t>B24623180064</t>
  </si>
  <si>
    <t>B24623180065</t>
  </si>
  <si>
    <t>B24623180066</t>
  </si>
  <si>
    <t>B24623180067</t>
  </si>
  <si>
    <t>B24623180068</t>
  </si>
  <si>
    <t>B24623180069</t>
  </si>
  <si>
    <t>B24623180070</t>
  </si>
  <si>
    <t>B24623180071</t>
  </si>
  <si>
    <t>B24623180072</t>
  </si>
  <si>
    <t>B24623180074</t>
  </si>
  <si>
    <t>B24623180075</t>
  </si>
  <si>
    <t>B24623180079</t>
  </si>
  <si>
    <t>B24623180080</t>
  </si>
  <si>
    <t>B24623180081</t>
  </si>
  <si>
    <t>B24623180082</t>
  </si>
  <si>
    <t>B24623180083</t>
  </si>
  <si>
    <t>B24623180084</t>
  </si>
  <si>
    <t>B24623180086</t>
  </si>
  <si>
    <t>B24623180087</t>
  </si>
  <si>
    <t>B24623180088</t>
  </si>
  <si>
    <t>B24623160017</t>
  </si>
  <si>
    <t>B24623160018</t>
  </si>
  <si>
    <t>B24623160019</t>
  </si>
  <si>
    <t>B24623180089</t>
  </si>
  <si>
    <t>B24623180090</t>
  </si>
  <si>
    <t>B24623180091</t>
  </si>
  <si>
    <t>B24623180098</t>
  </si>
  <si>
    <t>B24623180099</t>
  </si>
  <si>
    <t>B24623180100</t>
  </si>
  <si>
    <t>B24623180101</t>
  </si>
  <si>
    <t>B24623180102</t>
  </si>
  <si>
    <t>B24623180103</t>
  </si>
  <si>
    <t>B24623180104</t>
  </si>
  <si>
    <t>B24623180105</t>
  </si>
  <si>
    <t>B24623180106</t>
  </si>
  <si>
    <t>B24623180110</t>
  </si>
  <si>
    <t>B24623180112</t>
  </si>
  <si>
    <t>B24623180113</t>
  </si>
  <si>
    <t>B24623180114</t>
  </si>
  <si>
    <t>B24623180115</t>
  </si>
  <si>
    <t>B24623180117</t>
  </si>
  <si>
    <t>B24623180121</t>
  </si>
  <si>
    <t>B24623180122</t>
  </si>
  <si>
    <t>B24623180123</t>
  </si>
  <si>
    <t>B24623180124</t>
  </si>
  <si>
    <t>B24623180125</t>
  </si>
  <si>
    <t>B24623180126</t>
  </si>
  <si>
    <t>B24623180127</t>
  </si>
  <si>
    <t>B24623180128</t>
  </si>
  <si>
    <t>B24623180129</t>
  </si>
  <si>
    <t>B24623160062</t>
  </si>
  <si>
    <t>B24623180130</t>
  </si>
  <si>
    <t>B24623180131</t>
  </si>
  <si>
    <t>B24623180132</t>
  </si>
  <si>
    <t>B24623180133</t>
  </si>
  <si>
    <t>B24623180134</t>
  </si>
  <si>
    <t>B24623180135</t>
  </si>
  <si>
    <t>B24623180136</t>
  </si>
  <si>
    <t>B24623180138</t>
  </si>
  <si>
    <t>B24623180139</t>
  </si>
  <si>
    <t>B24623180141</t>
  </si>
  <si>
    <t>B24623180142</t>
  </si>
  <si>
    <t>B24623180143</t>
  </si>
  <si>
    <t>B24623180144</t>
  </si>
  <si>
    <t>B24623180145</t>
  </si>
  <si>
    <t>B24623180146</t>
  </si>
  <si>
    <t>B24623180147</t>
  </si>
  <si>
    <t>B24623160073</t>
  </si>
  <si>
    <t>B24623180148</t>
  </si>
  <si>
    <t>B24623180149</t>
  </si>
  <si>
    <t>B24623180150</t>
  </si>
  <si>
    <t>B24623180151</t>
  </si>
  <si>
    <t>B24623180152</t>
  </si>
  <si>
    <t>B24623180153</t>
  </si>
  <si>
    <t>B24623180154</t>
  </si>
  <si>
    <t>B24623180156</t>
  </si>
  <si>
    <t>B24623180157</t>
  </si>
  <si>
    <t>B24623180158</t>
  </si>
  <si>
    <t>B24623180159</t>
  </si>
  <si>
    <t>B24623180160</t>
  </si>
  <si>
    <t>B24623180161</t>
  </si>
  <si>
    <t>B24623180162</t>
  </si>
  <si>
    <t>B24623180163</t>
  </si>
  <si>
    <t>B24623180164</t>
  </si>
  <si>
    <t>B24623180165</t>
  </si>
  <si>
    <t>B24623160091</t>
  </si>
  <si>
    <t>B24623160092</t>
  </si>
  <si>
    <t>B24623180166</t>
  </si>
  <si>
    <t>B24623180167</t>
  </si>
  <si>
    <t>B24623180168</t>
  </si>
  <si>
    <t>B24623180169</t>
  </si>
  <si>
    <t>B24623180170</t>
  </si>
  <si>
    <t>B24623180171</t>
  </si>
  <si>
    <t>B24623180172</t>
  </si>
  <si>
    <t>B24623180173</t>
  </si>
  <si>
    <t>B24623180174</t>
  </si>
  <si>
    <t>B24623180175</t>
  </si>
  <si>
    <t>B24623180176</t>
  </si>
  <si>
    <t>B24623180177</t>
  </si>
  <si>
    <t>B24623180178</t>
  </si>
  <si>
    <t>B24623180179</t>
  </si>
  <si>
    <t>B24623180180</t>
  </si>
  <si>
    <t>B24623180181</t>
  </si>
  <si>
    <t>B24623180182</t>
  </si>
  <si>
    <t>B24623180183</t>
  </si>
  <si>
    <t>B24623180184</t>
  </si>
  <si>
    <t>B24623180187</t>
  </si>
  <si>
    <t>B24623180188</t>
  </si>
  <si>
    <t>B24623180189</t>
  </si>
  <si>
    <t>B24623180190</t>
  </si>
  <si>
    <t>B24623180192</t>
  </si>
  <si>
    <t>B24623180195</t>
  </si>
  <si>
    <t>B24623180196</t>
  </si>
  <si>
    <t>B24623180197</t>
  </si>
  <si>
    <t>B24623180198</t>
  </si>
  <si>
    <t>B24623180199</t>
  </si>
  <si>
    <t>B24623160121</t>
  </si>
  <si>
    <t>B24623160145</t>
  </si>
  <si>
    <t>B24623180204</t>
  </si>
  <si>
    <t>B24623180209</t>
  </si>
  <si>
    <t>B24623180210</t>
  </si>
  <si>
    <t>B24623180220</t>
  </si>
  <si>
    <t>B24623180222</t>
  </si>
  <si>
    <t>B24623180223</t>
  </si>
  <si>
    <t>B24623180224</t>
  </si>
  <si>
    <t>B24623170023</t>
  </si>
  <si>
    <t>B24623180226</t>
  </si>
  <si>
    <t>B24623180230</t>
  </si>
  <si>
    <t>B24623180231</t>
  </si>
  <si>
    <t>B24623180232</t>
  </si>
  <si>
    <t>B24623180234</t>
  </si>
  <si>
    <t>B24623180235</t>
  </si>
  <si>
    <t>B24623180236</t>
  </si>
  <si>
    <t>B24623190002</t>
  </si>
  <si>
    <t>B24623190005</t>
  </si>
  <si>
    <t>B24623190006</t>
  </si>
  <si>
    <t>B24623190007</t>
  </si>
  <si>
    <t>B24623190008</t>
  </si>
  <si>
    <t>B24623190009</t>
  </si>
  <si>
    <t>B24623190010</t>
  </si>
  <si>
    <t>B24623170029</t>
  </si>
  <si>
    <t>B24623170032</t>
  </si>
  <si>
    <t>B24623170040</t>
  </si>
  <si>
    <t>B24623170041</t>
  </si>
  <si>
    <t>B24623170057</t>
  </si>
  <si>
    <t>B24623190011</t>
  </si>
  <si>
    <t>B24623190012</t>
  </si>
  <si>
    <t>B24623190013</t>
  </si>
  <si>
    <t>B24623190014</t>
  </si>
  <si>
    <t>B24623190016</t>
  </si>
  <si>
    <t>B24623190017</t>
  </si>
  <si>
    <t>B24623190026</t>
  </si>
  <si>
    <t>B24623190027</t>
  </si>
  <si>
    <t>B24623190028</t>
  </si>
  <si>
    <t>B24623190029</t>
  </si>
  <si>
    <t>B24623190030</t>
  </si>
  <si>
    <t>B24623190032</t>
  </si>
  <si>
    <t>B24623170064</t>
  </si>
  <si>
    <t>B24623190039</t>
  </si>
  <si>
    <t>B24623190040</t>
  </si>
  <si>
    <t>B24623190043</t>
  </si>
  <si>
    <t>B24623190049</t>
  </si>
  <si>
    <t>B24623190051</t>
  </si>
  <si>
    <t>B24623190052</t>
  </si>
  <si>
    <t>B24623190053</t>
  </si>
  <si>
    <t>B24623190056</t>
  </si>
  <si>
    <t>B24623190057</t>
  </si>
  <si>
    <t>B24623190059</t>
  </si>
  <si>
    <t>B24623170083</t>
  </si>
  <si>
    <t>B24623170093</t>
  </si>
  <si>
    <t>B24623170094</t>
  </si>
  <si>
    <t>B24623170097</t>
  </si>
  <si>
    <t>B24623190060</t>
  </si>
  <si>
    <t>B24623190062</t>
  </si>
  <si>
    <t>B24623190065</t>
  </si>
  <si>
    <t>B24623190066</t>
  </si>
  <si>
    <t>B24623190068</t>
  </si>
  <si>
    <t>B24623190069</t>
  </si>
  <si>
    <t>B24623190076</t>
  </si>
  <si>
    <t>B24623190077</t>
  </si>
  <si>
    <t>B24623190080</t>
  </si>
  <si>
    <t>B24623190083</t>
  </si>
  <si>
    <t>B24623190084</t>
  </si>
  <si>
    <t>B24623190085</t>
  </si>
  <si>
    <t>B24623190086</t>
  </si>
  <si>
    <t>B24623150016</t>
  </si>
  <si>
    <t>B24623150018</t>
  </si>
  <si>
    <t>B24623150020</t>
  </si>
  <si>
    <t>B24623170118</t>
  </si>
  <si>
    <t>B24623190087</t>
  </si>
  <si>
    <t>B24623190089</t>
  </si>
  <si>
    <t>B24623190090</t>
  </si>
  <si>
    <t>B24623190091</t>
  </si>
  <si>
    <t>B24623190093</t>
  </si>
  <si>
    <t>B24623190095</t>
  </si>
  <si>
    <t>B24623190096</t>
  </si>
  <si>
    <t>B24623190097</t>
  </si>
  <si>
    <t>B24623190098</t>
  </si>
  <si>
    <t>B24623190099</t>
  </si>
  <si>
    <t>B24623190100</t>
  </si>
  <si>
    <t>B24623190101</t>
  </si>
  <si>
    <t>B24623190102</t>
  </si>
  <si>
    <t>B24623190103</t>
  </si>
  <si>
    <t>B24623190104</t>
  </si>
  <si>
    <t>B24623190105</t>
  </si>
  <si>
    <t>B24623190106</t>
  </si>
  <si>
    <t>B24623190107</t>
  </si>
  <si>
    <t>B24623150025</t>
  </si>
  <si>
    <t>B24623150037</t>
  </si>
  <si>
    <t>B24623180014</t>
  </si>
  <si>
    <t>B24623180015</t>
  </si>
  <si>
    <t>B24623180017</t>
  </si>
  <si>
    <t>B24623180018</t>
  </si>
  <si>
    <t>B24623180021</t>
  </si>
  <si>
    <t>B24623180022</t>
  </si>
  <si>
    <t>B24623180024</t>
  </si>
  <si>
    <t>B24623180025</t>
  </si>
  <si>
    <t>B24623180026</t>
  </si>
  <si>
    <t>B24623180027</t>
  </si>
  <si>
    <t>B24623190108</t>
  </si>
  <si>
    <t>B24623190109</t>
  </si>
  <si>
    <t>B24623190110</t>
  </si>
  <si>
    <t>B24623190111</t>
  </si>
  <si>
    <t>B24623190112</t>
  </si>
  <si>
    <t>B24623190113</t>
  </si>
  <si>
    <t>B24623190114</t>
  </si>
  <si>
    <t>B24623190115</t>
  </si>
  <si>
    <t>B24623190116</t>
  </si>
  <si>
    <t>B24623190117</t>
  </si>
  <si>
    <t>B24623190118</t>
  </si>
  <si>
    <t>B24623190119</t>
  </si>
  <si>
    <t>B24623190121</t>
  </si>
  <si>
    <t>B24623190122</t>
  </si>
  <si>
    <t>B24623190123</t>
  </si>
  <si>
    <t>B24623190124</t>
  </si>
  <si>
    <t>B24623190125</t>
  </si>
  <si>
    <t>B24623190127</t>
  </si>
  <si>
    <t>B24623150061</t>
  </si>
  <si>
    <t>B24623150062</t>
  </si>
  <si>
    <t>B24623180028</t>
  </si>
  <si>
    <t>B24623180029</t>
  </si>
  <si>
    <t>B24623180030</t>
  </si>
  <si>
    <t>B24623180032</t>
  </si>
  <si>
    <t>B24623180033</t>
  </si>
  <si>
    <t>B24623180035</t>
  </si>
  <si>
    <t>B24623180036</t>
  </si>
  <si>
    <t>B24623180037</t>
  </si>
  <si>
    <t>B24623180038</t>
  </si>
  <si>
    <t>B24623180040</t>
  </si>
  <si>
    <t>B24623180041</t>
  </si>
  <si>
    <t>B24623180042</t>
  </si>
  <si>
    <t>B24623180043</t>
  </si>
  <si>
    <t>B24623180044</t>
  </si>
  <si>
    <t>B24623180045</t>
  </si>
  <si>
    <t>B24623190129</t>
  </si>
  <si>
    <t>B24623190130</t>
  </si>
  <si>
    <t>B24623190133</t>
  </si>
  <si>
    <t>B24623190140</t>
  </si>
  <si>
    <t>B24623190141</t>
  </si>
  <si>
    <t>B24623190156</t>
  </si>
  <si>
    <t>B24623190161</t>
  </si>
  <si>
    <t>B24623190162</t>
  </si>
  <si>
    <t>B24623190182</t>
  </si>
  <si>
    <t>B24623190187</t>
  </si>
  <si>
    <t>B24623190188</t>
  </si>
  <si>
    <t>B24623190195</t>
  </si>
  <si>
    <t>B24623190197</t>
  </si>
  <si>
    <t>B24623190198</t>
  </si>
  <si>
    <t>B24623190199</t>
  </si>
  <si>
    <t>B24623190202</t>
  </si>
  <si>
    <t>B24623190204</t>
  </si>
  <si>
    <t>B24623190205</t>
  </si>
  <si>
    <t>B34623160001</t>
  </si>
  <si>
    <t>B34623160002</t>
  </si>
  <si>
    <t>B34623160003</t>
  </si>
  <si>
    <t>B34623160004</t>
  </si>
  <si>
    <t>B34623160005</t>
  </si>
  <si>
    <t>B34623160006</t>
  </si>
  <si>
    <t>B34623160007</t>
  </si>
  <si>
    <t>B34623160008</t>
  </si>
  <si>
    <t>B34623160009</t>
  </si>
  <si>
    <t>B34623160010</t>
  </si>
  <si>
    <t>B34623160011</t>
  </si>
  <si>
    <t>B34623160012</t>
  </si>
  <si>
    <t>B34623160013</t>
  </si>
  <si>
    <t>B34623160014</t>
  </si>
  <si>
    <t>B34623160015</t>
  </si>
  <si>
    <t>B34623160016</t>
  </si>
  <si>
    <t>B34623160017</t>
  </si>
  <si>
    <t>B34623160018</t>
  </si>
  <si>
    <t>B34623160019</t>
  </si>
  <si>
    <t>B34623160020</t>
  </si>
  <si>
    <t>B34623160021</t>
  </si>
  <si>
    <t>B34623160022</t>
  </si>
  <si>
    <t>B34623160023</t>
  </si>
  <si>
    <t>B34623160024</t>
  </si>
  <si>
    <t>B34623160025</t>
  </si>
  <si>
    <t>B34623160026</t>
  </si>
  <si>
    <t>B34623160027</t>
  </si>
  <si>
    <t>B34623160028</t>
  </si>
  <si>
    <t>B34623160029</t>
  </si>
  <si>
    <t>B34623160030</t>
  </si>
  <si>
    <t>B34623160031</t>
  </si>
  <si>
    <t>B34623160032</t>
  </si>
  <si>
    <t>B34623160033</t>
  </si>
  <si>
    <t>B34623160034</t>
  </si>
  <si>
    <t>B34623160035</t>
  </si>
  <si>
    <t>B34623160036</t>
  </si>
  <si>
    <t>B34623160037</t>
  </si>
  <si>
    <t>B34623160038</t>
  </si>
  <si>
    <t>B34623160039</t>
  </si>
  <si>
    <t>B34623160040</t>
  </si>
  <si>
    <t>B34623160041</t>
  </si>
  <si>
    <t>B34623160042</t>
  </si>
  <si>
    <t>B34623160043</t>
  </si>
  <si>
    <t>B34623160044</t>
  </si>
  <si>
    <t>B34623160045</t>
  </si>
  <si>
    <t>B34623160046</t>
  </si>
  <si>
    <t>B34623160047</t>
  </si>
  <si>
    <t>B34623160048</t>
  </si>
  <si>
    <t>B34623160049</t>
  </si>
  <si>
    <t>B34623160050</t>
  </si>
  <si>
    <t>B34623160051</t>
  </si>
  <si>
    <t>B34623160052</t>
  </si>
  <si>
    <t>B34623160053</t>
  </si>
  <si>
    <t>B34623160054</t>
  </si>
  <si>
    <t xml:space="preserve"> </t>
  </si>
  <si>
    <t>B34623160055</t>
  </si>
  <si>
    <t>B34623160056</t>
  </si>
  <si>
    <t>B34623160057</t>
  </si>
  <si>
    <t>B34623160058</t>
  </si>
  <si>
    <t>B34623160059</t>
  </si>
  <si>
    <t>B34623160060</t>
  </si>
  <si>
    <t>B34623160061</t>
  </si>
  <si>
    <t>B34623160062</t>
  </si>
  <si>
    <t>B34623160063</t>
  </si>
  <si>
    <t>B34623160064</t>
  </si>
  <si>
    <t>B34623160065</t>
  </si>
  <si>
    <t>B34623160066</t>
  </si>
  <si>
    <t>B34623160067</t>
  </si>
  <si>
    <t>B34623160068</t>
  </si>
  <si>
    <t>B34623160069</t>
  </si>
  <si>
    <t>B34623160070</t>
  </si>
  <si>
    <t>B34623160071</t>
  </si>
  <si>
    <t>B34623160072</t>
  </si>
  <si>
    <t>B34623160073</t>
  </si>
  <si>
    <t>B34623160074</t>
  </si>
  <si>
    <t>B34623160075</t>
  </si>
  <si>
    <t>B34623160076</t>
  </si>
  <si>
    <t>B34623160077</t>
  </si>
  <si>
    <t>B34623160078</t>
  </si>
  <si>
    <t>B34623160079</t>
  </si>
  <si>
    <t>B34623160082</t>
  </si>
  <si>
    <t>B34623170002</t>
  </si>
  <si>
    <t>B34623170004</t>
  </si>
  <si>
    <t>B34623170005</t>
  </si>
  <si>
    <t>B34623170008</t>
  </si>
  <si>
    <t>B34623170049</t>
  </si>
  <si>
    <t>B34623170058</t>
  </si>
  <si>
    <t>B34623170068</t>
  </si>
  <si>
    <t>B34623180001</t>
  </si>
  <si>
    <t>B24623190041</t>
  </si>
  <si>
    <t>B24623190159</t>
  </si>
  <si>
    <t>B24623190149</t>
  </si>
  <si>
    <t>B24623190147</t>
  </si>
  <si>
    <t>B24623190137</t>
  </si>
  <si>
    <t>B24623190146</t>
  </si>
  <si>
    <t>B24623180108</t>
  </si>
  <si>
    <t>B24623200048</t>
  </si>
  <si>
    <t>B24623190151</t>
  </si>
  <si>
    <t>B24623200008</t>
  </si>
  <si>
    <t>B24623190192</t>
  </si>
  <si>
    <t>B24623190172</t>
  </si>
  <si>
    <t>B24623200009</t>
  </si>
  <si>
    <t>B24623190136</t>
  </si>
  <si>
    <t>B24623190173</t>
  </si>
  <si>
    <t>B24623190142</t>
  </si>
  <si>
    <t>B24623190164</t>
  </si>
  <si>
    <t>B14623200003</t>
  </si>
  <si>
    <t>B24623190179</t>
  </si>
  <si>
    <t>B24623200025</t>
  </si>
  <si>
    <t>B24623190134</t>
  </si>
  <si>
    <t>B24623190126</t>
  </si>
  <si>
    <t>B24623190165</t>
  </si>
  <si>
    <t>B24623190194</t>
  </si>
  <si>
    <t>B24623200015</t>
  </si>
  <si>
    <t>B24623190191</t>
  </si>
  <si>
    <t>B24623190177</t>
  </si>
  <si>
    <t>B24623190150</t>
  </si>
  <si>
    <t>B24623170055</t>
  </si>
  <si>
    <t>B24623190175</t>
  </si>
  <si>
    <t>B24623190181</t>
  </si>
  <si>
    <t>B24623200016</t>
  </si>
  <si>
    <t>B14623190007</t>
  </si>
  <si>
    <t>B24623190154</t>
  </si>
  <si>
    <t>B24623200010</t>
  </si>
  <si>
    <t>B24623190168</t>
  </si>
  <si>
    <t>B24623190185</t>
  </si>
  <si>
    <t>B24623190190</t>
  </si>
  <si>
    <t>B24623190143</t>
  </si>
  <si>
    <t>B24623190170</t>
  </si>
  <si>
    <t>B24623190152</t>
  </si>
  <si>
    <t>B24623190178</t>
  </si>
  <si>
    <t>B24623190148</t>
  </si>
  <si>
    <t>B24623190157</t>
  </si>
  <si>
    <t>B24623190163</t>
  </si>
  <si>
    <t>B24623190184</t>
  </si>
  <si>
    <t>B24623200012</t>
  </si>
  <si>
    <t>B24623200013</t>
  </si>
  <si>
    <t>B24623190155</t>
  </si>
  <si>
    <t>B24623190180</t>
  </si>
  <si>
    <t>B24623200007</t>
  </si>
  <si>
    <t>B24623190153</t>
  </si>
  <si>
    <t>B24623190139</t>
  </si>
  <si>
    <t>B24623190189</t>
  </si>
  <si>
    <t>B24623190176</t>
  </si>
  <si>
    <t>B24623190135</t>
  </si>
  <si>
    <t>B24623200011</t>
  </si>
  <si>
    <t>B24623190158</t>
  </si>
  <si>
    <t>B24623190196</t>
  </si>
  <si>
    <t>B24623200049</t>
  </si>
  <si>
    <t>B24623190171</t>
  </si>
  <si>
    <t>B24623200014</t>
  </si>
  <si>
    <t>B24623190034</t>
  </si>
  <si>
    <t>B24623190167</t>
  </si>
  <si>
    <t>B24623190145</t>
  </si>
  <si>
    <t>B24623190166</t>
  </si>
  <si>
    <t>B24623190183</t>
  </si>
  <si>
    <t>B24623190160</t>
  </si>
  <si>
    <t>B24623190186</t>
  </si>
  <si>
    <t>B24623190138</t>
  </si>
  <si>
    <t>B24623190193</t>
  </si>
  <si>
    <t>B24623190169</t>
  </si>
  <si>
    <t>B24623190144</t>
  </si>
  <si>
    <t>B24623190174</t>
  </si>
  <si>
    <t>B24623200081</t>
  </si>
  <si>
    <t>B14623200005</t>
  </si>
  <si>
    <t>B14623200004</t>
  </si>
  <si>
    <t>B24623180213</t>
  </si>
  <si>
    <t>B24623190054</t>
  </si>
  <si>
    <t>B24623200058</t>
  </si>
  <si>
    <t>B24623190055</t>
  </si>
  <si>
    <t>B24623200076</t>
  </si>
  <si>
    <t>B24623190033</t>
  </si>
  <si>
    <t>B24623200073</t>
  </si>
  <si>
    <t>B24623190072</t>
  </si>
  <si>
    <t>B24623200059</t>
  </si>
  <si>
    <t>B24623200045</t>
  </si>
  <si>
    <t>B24623200024</t>
  </si>
  <si>
    <t>B24623200052</t>
  </si>
  <si>
    <t>B24623200064</t>
  </si>
  <si>
    <t>B24623190071</t>
  </si>
  <si>
    <t>B24623200066</t>
  </si>
  <si>
    <t>B24623190206</t>
  </si>
  <si>
    <t>B24623190200</t>
  </si>
  <si>
    <t>B24623190203</t>
  </si>
  <si>
    <t>B24623200075</t>
  </si>
  <si>
    <t>B24623200063</t>
  </si>
  <si>
    <t>B24623200005</t>
  </si>
  <si>
    <t>B24623190067</t>
  </si>
  <si>
    <t>B24623180096</t>
  </si>
  <si>
    <t>B24623190088</t>
  </si>
  <si>
    <t>B24623180229</t>
  </si>
  <si>
    <t>B24623180233</t>
  </si>
  <si>
    <t>B24623190201</t>
  </si>
  <si>
    <t>B24623200054</t>
  </si>
  <si>
    <t>B24623200060</t>
  </si>
  <si>
    <t>B24623200061</t>
  </si>
  <si>
    <t>B24623200044</t>
  </si>
  <si>
    <t>B24623200056</t>
  </si>
  <si>
    <t>B24623200071</t>
  </si>
  <si>
    <t>B14623190010</t>
  </si>
  <si>
    <t>B24623200057</t>
  </si>
  <si>
    <t>B24623190094</t>
  </si>
  <si>
    <t>B24623200023</t>
  </si>
  <si>
    <t>B24623190018</t>
  </si>
  <si>
    <t>B24623180120</t>
  </si>
  <si>
    <t>B24623190092</t>
  </si>
  <si>
    <t>B24623180218</t>
  </si>
  <si>
    <t>B24623170088</t>
  </si>
  <si>
    <t>B24623190047</t>
  </si>
  <si>
    <t>B24623200067</t>
  </si>
  <si>
    <t>B24623170045</t>
  </si>
  <si>
    <t>B24623190207</t>
  </si>
  <si>
    <t>B24623190082</t>
  </si>
  <si>
    <t>B24623200040</t>
  </si>
  <si>
    <t>B24623200055</t>
  </si>
  <si>
    <t>B24623200053</t>
  </si>
  <si>
    <t>B24623200062</t>
  </si>
  <si>
    <t>B24623180005</t>
  </si>
  <si>
    <t>B24623200042</t>
  </si>
  <si>
    <t>B24623180051</t>
  </si>
  <si>
    <t>B24623200068</t>
  </si>
  <si>
    <t>B24623200047</t>
  </si>
  <si>
    <t>B24623200069</t>
  </si>
  <si>
    <t>B24623190045</t>
  </si>
  <si>
    <t>B24623180193</t>
  </si>
  <si>
    <t>B24623200074</t>
  </si>
  <si>
    <t>B24623200072</t>
  </si>
  <si>
    <t>B24623200065</t>
  </si>
  <si>
    <t>B24623200050</t>
  </si>
  <si>
    <t>B24623200051</t>
  </si>
  <si>
    <t>B24623200070</t>
  </si>
  <si>
    <t>B24623200079</t>
  </si>
  <si>
    <t>B24623200080</t>
  </si>
  <si>
    <t>B24623200083</t>
  </si>
  <si>
    <t>B24623170114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</si>
</sst>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\¥#,##0.00_);[Red]\(\¥#,##0.00\)"/>
    <numFmt numFmtId="178" formatCode="&quot;￥&quot;#,##0.00;&quot;￥&quot;\-#,##0.00"/>
    <numFmt numFmtId="179" formatCode="0_ "/>
    <numFmt numFmtId="180" formatCode="0_);[Red]\(0\)"/>
    <numFmt numFmtId="181" formatCode="0.00_);[Red]\(0.00\)"/>
    <numFmt numFmtId="182" formatCode="_ &quot;￥&quot;* #,##0.00_ ;_ &quot;￥&quot;* \-#,##0.00_ ;_ &quot;￥&quot;* &quot;-&quot;??_ ;_ @_ "/>
    <numFmt numFmtId="183" formatCode="0.00_ "/>
    <numFmt numFmtId="184" formatCode="yyyy/m/d;@"/>
  </numFmts>
  <fonts count="3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9"/>
      <name val="宋体"/>
      <charset val="134"/>
    </font>
    <font>
      <sz val="11"/>
      <name val="宋体"/>
      <charset val="134"/>
    </font>
    <font>
      <sz val="10"/>
      <name val="Arial"/>
      <family val="2"/>
    </font>
    <font>
      <sz val="12"/>
      <color indexed="8"/>
      <name val="等线"/>
      <charset val="134"/>
      <scheme val="minor"/>
    </font>
    <font>
      <b/>
      <sz val="9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9"/>
      <color rgb="FFFF0000"/>
      <name val="微软雅黑"/>
      <charset val="134"/>
    </font>
    <font>
      <sz val="11"/>
      <color theme="1"/>
      <name val="宋体"/>
      <charset val="134"/>
    </font>
    <font>
      <b/>
      <sz val="10"/>
      <color theme="1"/>
      <name val="宋体"/>
      <charset val="134"/>
    </font>
    <font>
      <sz val="11"/>
      <color rgb="FFFF0000"/>
      <name val="宋体"/>
      <charset val="134"/>
    </font>
    <font>
      <sz val="11"/>
      <name val="微软雅黑"/>
      <charset val="134"/>
    </font>
    <font>
      <b/>
      <sz val="1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2"/>
      <color indexed="8"/>
      <name val="微软雅黑"/>
      <charset val="134"/>
    </font>
    <font>
      <b/>
      <sz val="22"/>
      <color theme="8" tint="-0.249977111117893"/>
      <name val="微软雅黑"/>
      <charset val="134"/>
    </font>
    <font>
      <b/>
      <sz val="16"/>
      <name val="微软雅黑"/>
      <charset val="134"/>
    </font>
    <font>
      <b/>
      <sz val="12"/>
      <color indexed="8"/>
      <name val="微软雅黑"/>
      <charset val="134"/>
    </font>
    <font>
      <sz val="18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8"/>
      <name val="Arial"/>
    </font>
    <font>
      <sz val="11"/>
      <color indexed="8"/>
      <name val="宋体"/>
      <charset val="134"/>
    </font>
    <font>
      <sz val="9"/>
      <color theme="8" tint="0.39997558519241921"/>
      <name val="微软雅黑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1E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FCD"/>
        <bgColor indexed="64"/>
      </patternFill>
    </fill>
    <fill>
      <patternFill patternType="solid">
        <fgColor rgb="FFEEC9F2"/>
        <bgColor indexed="64"/>
      </patternFill>
    </fill>
    <fill>
      <patternFill patternType="solid">
        <fgColor rgb="FFCFF5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3D2F6"/>
        <bgColor indexed="64"/>
      </patternFill>
    </fill>
    <fill>
      <patternFill patternType="solid">
        <fgColor rgb="FFC7F274"/>
        <bgColor indexed="64"/>
      </patternFill>
    </fill>
    <fill>
      <patternFill patternType="solid">
        <fgColor rgb="FFFBF1FC"/>
        <bgColor indexed="64"/>
      </patternFill>
    </fill>
    <fill>
      <patternFill patternType="solid">
        <fgColor rgb="FFEBEAD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2">
    <xf numFmtId="0" fontId="0" fillId="0" borderId="0">
      <alignment vertical="center"/>
    </xf>
    <xf numFmtId="0" fontId="27" fillId="0" borderId="0">
      <alignment vertical="center"/>
    </xf>
    <xf numFmtId="4" fontId="28" fillId="19" borderId="41" applyNumberFormat="0" applyProtection="0">
      <alignment horizontal="left" vertical="center" indent="1"/>
    </xf>
    <xf numFmtId="0" fontId="27" fillId="0" borderId="0">
      <alignment vertical="center"/>
    </xf>
    <xf numFmtId="0" fontId="28" fillId="20" borderId="42" applyNumberFormat="0" applyProtection="0">
      <alignment horizontal="left" vertical="top" indent="1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3" fontId="27" fillId="0" borderId="0" applyFon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3" fontId="1" fillId="0" borderId="0" xfId="11" applyFont="1">
      <alignment vertical="center"/>
    </xf>
    <xf numFmtId="10" fontId="1" fillId="0" borderId="0" xfId="8" applyNumberFormat="1" applyFont="1" applyAlignment="1">
      <alignment horizontal="right" vertical="center"/>
    </xf>
    <xf numFmtId="10" fontId="1" fillId="0" borderId="0" xfId="8" applyNumberFormat="1" applyFont="1">
      <alignment vertical="center"/>
    </xf>
    <xf numFmtId="43" fontId="2" fillId="0" borderId="4" xfId="1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43" fontId="1" fillId="0" borderId="5" xfId="11" applyFont="1" applyFill="1" applyBorder="1">
      <alignment vertical="center"/>
    </xf>
    <xf numFmtId="43" fontId="1" fillId="0" borderId="2" xfId="0" applyNumberFormat="1" applyFont="1" applyFill="1" applyBorder="1" applyAlignment="1">
      <alignment vertical="center"/>
    </xf>
    <xf numFmtId="43" fontId="1" fillId="0" borderId="1" xfId="11" applyFont="1" applyFill="1" applyBorder="1">
      <alignment vertical="center"/>
    </xf>
    <xf numFmtId="43" fontId="3" fillId="0" borderId="1" xfId="11" applyFont="1" applyFill="1" applyBorder="1" applyAlignment="1">
      <alignment vertical="center" wrapText="1"/>
    </xf>
    <xf numFmtId="10" fontId="1" fillId="0" borderId="5" xfId="8" applyNumberFormat="1" applyFont="1" applyFill="1" applyBorder="1" applyAlignment="1">
      <alignment horizontal="right" vertical="center"/>
    </xf>
    <xf numFmtId="10" fontId="0" fillId="0" borderId="1" xfId="8" applyNumberFormat="1" applyFont="1" applyFill="1" applyBorder="1" applyAlignment="1">
      <alignment horizontal="right" vertical="center"/>
    </xf>
    <xf numFmtId="10" fontId="2" fillId="0" borderId="4" xfId="8" applyNumberFormat="1" applyFont="1" applyFill="1" applyBorder="1" applyAlignment="1">
      <alignment vertical="center" wrapText="1"/>
    </xf>
    <xf numFmtId="43" fontId="2" fillId="0" borderId="4" xfId="11" applyFont="1" applyFill="1" applyBorder="1" applyAlignment="1">
      <alignment vertical="center" wrapText="1"/>
    </xf>
    <xf numFmtId="10" fontId="0" fillId="0" borderId="1" xfId="8" applyNumberFormat="1" applyFont="1" applyFill="1" applyBorder="1">
      <alignment vertical="center"/>
    </xf>
    <xf numFmtId="10" fontId="1" fillId="0" borderId="1" xfId="8" applyNumberFormat="1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43" fontId="1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0" fontId="1" fillId="0" borderId="1" xfId="8" applyNumberFormat="1" applyFont="1" applyBorder="1">
      <alignment vertical="center"/>
    </xf>
    <xf numFmtId="43" fontId="1" fillId="0" borderId="1" xfId="11" applyFont="1" applyBorder="1" applyAlignment="1">
      <alignment horizontal="right" vertical="top"/>
    </xf>
    <xf numFmtId="0" fontId="4" fillId="0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2" fontId="4" fillId="0" borderId="0" xfId="0" applyNumberFormat="1" applyFont="1" applyFill="1" applyAlignment="1">
      <alignment horizontal="right" vertical="top"/>
    </xf>
    <xf numFmtId="14" fontId="4" fillId="0" borderId="0" xfId="0" applyNumberFormat="1" applyFont="1" applyFill="1" applyAlignment="1">
      <alignment horizontal="right" vertical="top"/>
    </xf>
    <xf numFmtId="0" fontId="5" fillId="0" borderId="0" xfId="0" applyFont="1" applyFill="1" applyAlignment="1">
      <alignment vertical="center"/>
    </xf>
    <xf numFmtId="181" fontId="5" fillId="0" borderId="0" xfId="0" applyNumberFormat="1" applyFont="1" applyFill="1" applyAlignment="1">
      <alignment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81" fontId="6" fillId="4" borderId="9" xfId="0" applyNumberFormat="1" applyFont="1" applyFill="1" applyBorder="1" applyAlignment="1">
      <alignment horizontal="right" vertical="center" wrapText="1"/>
    </xf>
    <xf numFmtId="0" fontId="7" fillId="0" borderId="11" xfId="0" applyFont="1" applyFill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center" vertical="center" wrapText="1"/>
    </xf>
    <xf numFmtId="10" fontId="7" fillId="0" borderId="9" xfId="0" applyNumberFormat="1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 wrapText="1"/>
    </xf>
    <xf numFmtId="0" fontId="8" fillId="0" borderId="11" xfId="0" applyNumberFormat="1" applyFont="1" applyFill="1" applyBorder="1" applyAlignment="1">
      <alignment horizontal="left" vertical="center"/>
    </xf>
    <xf numFmtId="0" fontId="8" fillId="0" borderId="9" xfId="0" applyNumberFormat="1" applyFont="1" applyFill="1" applyBorder="1" applyAlignment="1">
      <alignment horizontal="center" vertical="center" wrapText="1"/>
    </xf>
    <xf numFmtId="10" fontId="8" fillId="0" borderId="9" xfId="0" applyNumberFormat="1" applyFont="1" applyFill="1" applyBorder="1" applyAlignment="1">
      <alignment horizontal="center" vertical="center" wrapText="1"/>
    </xf>
    <xf numFmtId="43" fontId="8" fillId="0" borderId="9" xfId="0" applyNumberFormat="1" applyFont="1" applyFill="1" applyBorder="1" applyAlignment="1">
      <alignment horizontal="right" vertical="center" wrapText="1"/>
    </xf>
    <xf numFmtId="43" fontId="7" fillId="0" borderId="9" xfId="0" applyNumberFormat="1" applyFont="1" applyFill="1" applyBorder="1" applyAlignment="1">
      <alignment horizontal="right" vertical="center" wrapText="1"/>
    </xf>
    <xf numFmtId="43" fontId="7" fillId="0" borderId="12" xfId="0" applyNumberFormat="1" applyFont="1" applyFill="1" applyBorder="1" applyAlignment="1">
      <alignment horizontal="right" vertical="center" wrapText="1"/>
    </xf>
    <xf numFmtId="0" fontId="9" fillId="0" borderId="11" xfId="0" applyFont="1" applyFill="1" applyBorder="1" applyAlignment="1">
      <alignment horizontal="left" vertical="center"/>
    </xf>
    <xf numFmtId="10" fontId="7" fillId="0" borderId="12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left" vertical="center"/>
    </xf>
    <xf numFmtId="4" fontId="7" fillId="0" borderId="9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178" fontId="7" fillId="0" borderId="9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10" fontId="3" fillId="0" borderId="15" xfId="0" applyNumberFormat="1" applyFont="1" applyFill="1" applyBorder="1" applyAlignment="1">
      <alignment horizontal="center" vertical="center" wrapText="1"/>
    </xf>
    <xf numFmtId="178" fontId="8" fillId="0" borderId="9" xfId="0" applyNumberFormat="1" applyFont="1" applyFill="1" applyBorder="1" applyAlignment="1">
      <alignment horizontal="center" vertical="center" wrapText="1"/>
    </xf>
    <xf numFmtId="10" fontId="8" fillId="0" borderId="13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vertical="top"/>
    </xf>
    <xf numFmtId="0" fontId="8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/>
    </xf>
    <xf numFmtId="0" fontId="8" fillId="0" borderId="14" xfId="0" applyNumberFormat="1" applyFont="1" applyFill="1" applyBorder="1" applyAlignment="1">
      <alignment horizontal="left" vertical="center"/>
    </xf>
    <xf numFmtId="9" fontId="10" fillId="0" borderId="9" xfId="0" applyNumberFormat="1" applyFont="1" applyFill="1" applyBorder="1" applyAlignment="1">
      <alignment vertical="center"/>
    </xf>
    <xf numFmtId="181" fontId="7" fillId="0" borderId="9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/>
    </xf>
    <xf numFmtId="10" fontId="7" fillId="0" borderId="9" xfId="0" applyNumberFormat="1" applyFont="1" applyFill="1" applyBorder="1" applyAlignment="1">
      <alignment horizontal="center" vertical="center"/>
    </xf>
    <xf numFmtId="178" fontId="7" fillId="0" borderId="9" xfId="0" applyNumberFormat="1" applyFont="1" applyFill="1" applyBorder="1" applyAlignment="1">
      <alignment horizontal="right" vertical="center" wrapText="1"/>
    </xf>
    <xf numFmtId="43" fontId="6" fillId="4" borderId="9" xfId="0" applyNumberFormat="1" applyFont="1" applyFill="1" applyBorder="1" applyAlignment="1">
      <alignment horizontal="right" vertical="center" wrapText="1"/>
    </xf>
    <xf numFmtId="43" fontId="6" fillId="4" borderId="9" xfId="0" applyNumberFormat="1" applyFont="1" applyFill="1" applyBorder="1" applyAlignment="1">
      <alignment horizontal="center" vertical="center" wrapText="1"/>
    </xf>
    <xf numFmtId="43" fontId="8" fillId="0" borderId="9" xfId="0" applyNumberFormat="1" applyFont="1" applyFill="1" applyBorder="1" applyAlignment="1">
      <alignment horizontal="center" vertical="center" wrapText="1"/>
    </xf>
    <xf numFmtId="43" fontId="7" fillId="0" borderId="9" xfId="0" applyNumberFormat="1" applyFont="1" applyFill="1" applyBorder="1" applyAlignment="1">
      <alignment horizontal="center" vertical="center" wrapText="1"/>
    </xf>
    <xf numFmtId="43" fontId="7" fillId="0" borderId="12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41" fontId="6" fillId="5" borderId="9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vertical="center" wrapText="1"/>
    </xf>
    <xf numFmtId="0" fontId="12" fillId="0" borderId="12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12" xfId="0" applyNumberFormat="1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181" fontId="10" fillId="0" borderId="9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80" fontId="14" fillId="0" borderId="1" xfId="1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left" vertical="center"/>
    </xf>
    <xf numFmtId="0" fontId="13" fillId="0" borderId="0" xfId="0" applyFont="1" applyProtection="1">
      <alignment vertical="center"/>
      <protection locked="0"/>
    </xf>
    <xf numFmtId="0" fontId="14" fillId="0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177" fontId="14" fillId="0" borderId="1" xfId="7" applyNumberFormat="1" applyFont="1" applyFill="1" applyBorder="1" applyAlignment="1">
      <alignment horizontal="center" vertical="center"/>
    </xf>
    <xf numFmtId="183" fontId="3" fillId="0" borderId="0" xfId="0" applyNumberFormat="1" applyFont="1">
      <alignment vertical="center"/>
    </xf>
    <xf numFmtId="183" fontId="15" fillId="0" borderId="0" xfId="0" applyNumberFormat="1" applyFont="1">
      <alignment vertical="center"/>
    </xf>
    <xf numFmtId="183" fontId="13" fillId="0" borderId="0" xfId="0" applyNumberFormat="1" applyFont="1">
      <alignment vertical="center"/>
    </xf>
    <xf numFmtId="10" fontId="14" fillId="0" borderId="1" xfId="1" applyNumberFormat="1" applyFont="1" applyFill="1" applyBorder="1" applyAlignment="1">
      <alignment horizontal="center" vertical="center"/>
    </xf>
    <xf numFmtId="177" fontId="14" fillId="2" borderId="1" xfId="7" applyNumberFormat="1" applyFont="1" applyFill="1" applyBorder="1" applyAlignment="1">
      <alignment horizontal="center" vertical="center"/>
    </xf>
    <xf numFmtId="0" fontId="16" fillId="0" borderId="0" xfId="0" applyFont="1" applyFill="1" applyBorder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7" fillId="0" borderId="0" xfId="3" applyFont="1" applyFill="1" applyBorder="1" applyAlignment="1">
      <alignment vertical="center" wrapText="1"/>
    </xf>
    <xf numFmtId="0" fontId="7" fillId="0" borderId="0" xfId="3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>
      <alignment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Fill="1" applyBorder="1" applyAlignment="1" applyProtection="1">
      <alignment horizontal="center" vertical="center" wrapText="1"/>
      <protection locked="0"/>
    </xf>
    <xf numFmtId="0" fontId="7" fillId="0" borderId="25" xfId="0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 wrapText="1"/>
      <protection locked="0"/>
    </xf>
    <xf numFmtId="0" fontId="7" fillId="0" borderId="17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3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top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>
      <alignment vertical="center"/>
    </xf>
    <xf numFmtId="0" fontId="7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1" xfId="0" applyFont="1" applyFill="1" applyBorder="1" applyAlignment="1" applyProtection="1">
      <alignment horizontal="center" vertical="center" wrapText="1"/>
      <protection locked="0"/>
    </xf>
    <xf numFmtId="0" fontId="7" fillId="0" borderId="22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6" fillId="9" borderId="21" xfId="0" applyFont="1" applyFill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center" vertical="center" wrapText="1"/>
      <protection locked="0"/>
    </xf>
    <xf numFmtId="0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28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19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" xfId="0" applyNumberFormat="1" applyFont="1" applyFill="1" applyBorder="1" applyAlignment="1" applyProtection="1">
      <alignment horizontal="center" vertical="center" wrapText="1"/>
    </xf>
    <xf numFmtId="176" fontId="7" fillId="0" borderId="2" xfId="3" applyNumberFormat="1" applyFont="1" applyFill="1" applyBorder="1" applyAlignment="1">
      <alignment horizontal="center" vertical="center" wrapText="1"/>
    </xf>
    <xf numFmtId="9" fontId="7" fillId="6" borderId="19" xfId="3" applyNumberFormat="1" applyFont="1" applyFill="1" applyBorder="1" applyAlignment="1">
      <alignment horizontal="center" vertical="center" wrapText="1"/>
    </xf>
    <xf numFmtId="9" fontId="7" fillId="0" borderId="1" xfId="3" applyNumberFormat="1" applyFont="1" applyFill="1" applyBorder="1" applyAlignment="1">
      <alignment horizontal="center" vertical="center" wrapText="1"/>
    </xf>
    <xf numFmtId="176" fontId="7" fillId="0" borderId="2" xfId="3" applyNumberFormat="1" applyFont="1" applyFill="1" applyBorder="1" applyAlignment="1" applyProtection="1">
      <alignment horizontal="center" vertical="center" wrapText="1"/>
      <protection locked="0"/>
    </xf>
    <xf numFmtId="9" fontId="7" fillId="6" borderId="19" xfId="3" applyNumberFormat="1" applyFont="1" applyFill="1" applyBorder="1" applyAlignment="1" applyProtection="1">
      <alignment horizontal="center" vertical="center" wrapText="1"/>
      <protection locked="0"/>
    </xf>
    <xf numFmtId="9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>
      <alignment horizontal="center" vertical="center" wrapText="1"/>
    </xf>
    <xf numFmtId="9" fontId="19" fillId="6" borderId="19" xfId="0" applyNumberFormat="1" applyFont="1" applyFill="1" applyBorder="1" applyAlignment="1" applyProtection="1">
      <alignment horizontal="center" vertical="center" wrapText="1"/>
      <protection locked="0"/>
    </xf>
    <xf numFmtId="9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22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5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1" xfId="3" applyNumberFormat="1" applyFont="1" applyFill="1" applyBorder="1" applyAlignment="1">
      <alignment horizontal="center" vertical="center" wrapText="1"/>
    </xf>
    <xf numFmtId="9" fontId="7" fillId="6" borderId="1" xfId="3" applyNumberFormat="1" applyFont="1" applyFill="1" applyBorder="1" applyAlignment="1" applyProtection="1">
      <alignment horizontal="center" vertical="center" wrapText="1"/>
      <protection locked="0"/>
    </xf>
    <xf numFmtId="9" fontId="20" fillId="6" borderId="1" xfId="0" applyNumberFormat="1" applyFont="1" applyFill="1" applyBorder="1" applyAlignment="1" applyProtection="1">
      <alignment horizontal="center" vertical="center"/>
    </xf>
    <xf numFmtId="9" fontId="20" fillId="0" borderId="1" xfId="0" applyNumberFormat="1" applyFont="1" applyFill="1" applyBorder="1" applyAlignment="1" applyProtection="1">
      <alignment horizontal="center" vertical="center"/>
    </xf>
    <xf numFmtId="9" fontId="19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2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31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30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30" xfId="3" applyNumberFormat="1" applyFont="1" applyFill="1" applyBorder="1" applyAlignment="1">
      <alignment horizontal="center" vertical="center" wrapText="1"/>
    </xf>
    <xf numFmtId="9" fontId="7" fillId="0" borderId="30" xfId="3" applyNumberFormat="1" applyFont="1" applyFill="1" applyBorder="1" applyAlignment="1" applyProtection="1">
      <alignment horizontal="center" vertical="center" wrapText="1"/>
      <protection locked="0"/>
    </xf>
    <xf numFmtId="9" fontId="19" fillId="0" borderId="30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right" vertical="center" wrapText="1"/>
      <protection locked="0"/>
    </xf>
    <xf numFmtId="10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 applyFill="1" applyAlignment="1" applyProtection="1">
      <alignment horizontal="right" vertical="center"/>
      <protection locked="0"/>
    </xf>
    <xf numFmtId="1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 applyBorder="1" applyAlignment="1" applyProtection="1">
      <alignment vertical="center" wrapText="1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vertical="center"/>
      <protection locked="0"/>
    </xf>
    <xf numFmtId="0" fontId="18" fillId="10" borderId="1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 applyProtection="1">
      <alignment vertical="center" wrapText="1"/>
      <protection locked="0"/>
    </xf>
    <xf numFmtId="0" fontId="7" fillId="0" borderId="9" xfId="0" applyFont="1" applyFill="1" applyBorder="1" applyAlignment="1" applyProtection="1">
      <alignment vertical="center"/>
      <protection locked="0"/>
    </xf>
    <xf numFmtId="0" fontId="7" fillId="0" borderId="9" xfId="0" applyFont="1" applyFill="1" applyBorder="1" applyAlignment="1" applyProtection="1">
      <alignment horizontal="left" vertical="center" wrapText="1"/>
      <protection locked="0"/>
    </xf>
    <xf numFmtId="0" fontId="19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Fill="1" applyBorder="1" applyAlignment="1" applyProtection="1">
      <alignment vertical="center" wrapText="1"/>
      <protection locked="0"/>
    </xf>
    <xf numFmtId="0" fontId="7" fillId="0" borderId="34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vertical="center" wrapText="1"/>
      <protection locked="0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9" borderId="1" xfId="0" applyFont="1" applyFill="1" applyBorder="1" applyAlignment="1" applyProtection="1">
      <alignment horizontal="center" vertical="center" wrapText="1"/>
      <protection locked="0"/>
    </xf>
    <xf numFmtId="0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37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4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14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37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38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184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184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9" borderId="1" xfId="0" applyNumberFormat="1" applyFont="1" applyFill="1" applyBorder="1" applyAlignment="1" applyProtection="1">
      <alignment horizontal="center" vertical="center" wrapText="1"/>
      <protection locked="0"/>
    </xf>
    <xf numFmtId="18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9" fontId="7" fillId="0" borderId="4" xfId="0" applyNumberFormat="1" applyFont="1" applyFill="1" applyBorder="1" applyAlignment="1" applyProtection="1">
      <alignment horizontal="left" vertical="center" wrapText="1"/>
      <protection locked="0"/>
    </xf>
    <xf numFmtId="9" fontId="7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184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14" borderId="1" xfId="0" applyFont="1" applyFill="1" applyBorder="1" applyAlignment="1" applyProtection="1">
      <alignment horizontal="center" vertical="center" wrapText="1"/>
      <protection locked="0"/>
    </xf>
    <xf numFmtId="10" fontId="6" fillId="14" borderId="1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10" xfId="0" applyNumberFormat="1" applyFont="1" applyFill="1" applyBorder="1" applyAlignment="1" applyProtection="1">
      <alignment horizontal="right" vertical="center"/>
      <protection locked="0"/>
    </xf>
    <xf numFmtId="10" fontId="7" fillId="0" borderId="28" xfId="0" applyNumberFormat="1" applyFont="1" applyFill="1" applyBorder="1" applyAlignment="1" applyProtection="1">
      <alignment horizontal="right" vertical="center" wrapText="1"/>
      <protection locked="0"/>
    </xf>
    <xf numFmtId="10" fontId="7" fillId="0" borderId="20" xfId="0" applyNumberFormat="1" applyFont="1" applyFill="1" applyBorder="1" applyAlignment="1" applyProtection="1">
      <alignment horizontal="right" vertical="center" wrapText="1"/>
      <protection locked="0"/>
    </xf>
    <xf numFmtId="10" fontId="7" fillId="0" borderId="1" xfId="0" applyNumberFormat="1" applyFont="1" applyFill="1" applyBorder="1" applyAlignment="1" applyProtection="1">
      <alignment horizontal="right" vertical="center" wrapText="1"/>
      <protection locked="0"/>
    </xf>
    <xf numFmtId="10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4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83" fontId="7" fillId="9" borderId="10" xfId="0" applyNumberFormat="1" applyFont="1" applyFill="1" applyBorder="1" applyAlignment="1" applyProtection="1">
      <alignment horizontal="right" vertical="center"/>
      <protection locked="0"/>
    </xf>
    <xf numFmtId="183" fontId="7" fillId="9" borderId="37" xfId="0" applyNumberFormat="1" applyFont="1" applyFill="1" applyBorder="1" applyAlignment="1" applyProtection="1">
      <alignment horizontal="right" vertical="center"/>
      <protection locked="0"/>
    </xf>
    <xf numFmtId="183" fontId="7" fillId="0" borderId="37" xfId="0" applyNumberFormat="1" applyFont="1" applyFill="1" applyBorder="1" applyAlignment="1" applyProtection="1">
      <alignment horizontal="right" vertical="center"/>
      <protection locked="0"/>
    </xf>
    <xf numFmtId="183" fontId="7" fillId="9" borderId="1" xfId="0" applyNumberFormat="1" applyFont="1" applyFill="1" applyBorder="1" applyAlignment="1" applyProtection="1">
      <alignment horizontal="right" vertical="center"/>
      <protection locked="0"/>
    </xf>
    <xf numFmtId="183" fontId="7" fillId="0" borderId="1" xfId="0" applyNumberFormat="1" applyFont="1" applyFill="1" applyBorder="1" applyAlignment="1" applyProtection="1">
      <alignment horizontal="right" vertical="center"/>
      <protection locked="0"/>
    </xf>
    <xf numFmtId="0" fontId="21" fillId="9" borderId="1" xfId="0" applyFont="1" applyFill="1" applyBorder="1" applyAlignment="1" applyProtection="1">
      <alignment horizontal="right" vertical="center"/>
      <protection locked="0"/>
    </xf>
    <xf numFmtId="0" fontId="21" fillId="0" borderId="1" xfId="0" applyFont="1" applyFill="1" applyBorder="1" applyAlignment="1" applyProtection="1">
      <alignment horizontal="right" vertical="center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183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182" fontId="6" fillId="0" borderId="28" xfId="0" applyNumberFormat="1" applyFont="1" applyFill="1" applyBorder="1" applyAlignment="1" applyProtection="1">
      <alignment horizontal="right" vertical="center" wrapText="1"/>
      <protection locked="0"/>
    </xf>
    <xf numFmtId="183" fontId="7" fillId="0" borderId="10" xfId="0" applyNumberFormat="1" applyFont="1" applyFill="1" applyBorder="1" applyAlignment="1" applyProtection="1">
      <alignment horizontal="right" vertical="center" wrapText="1"/>
      <protection locked="0"/>
    </xf>
    <xf numFmtId="182" fontId="7" fillId="0" borderId="28" xfId="0" applyNumberFormat="1" applyFont="1" applyFill="1" applyBorder="1" applyAlignment="1" applyProtection="1">
      <alignment horizontal="right" vertical="center" wrapText="1"/>
      <protection locked="0"/>
    </xf>
    <xf numFmtId="183" fontId="6" fillId="0" borderId="37" xfId="0" applyNumberFormat="1" applyFont="1" applyFill="1" applyBorder="1" applyAlignment="1" applyProtection="1">
      <alignment horizontal="right" vertical="center" wrapText="1"/>
      <protection locked="0"/>
    </xf>
    <xf numFmtId="182" fontId="6" fillId="0" borderId="20" xfId="0" applyNumberFormat="1" applyFont="1" applyFill="1" applyBorder="1" applyAlignment="1" applyProtection="1">
      <alignment horizontal="right" vertical="center" wrapText="1"/>
      <protection locked="0"/>
    </xf>
    <xf numFmtId="183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182" fontId="6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4" fillId="0" borderId="1" xfId="0" applyFont="1" applyFill="1" applyBorder="1" applyAlignment="1" applyProtection="1">
      <alignment horizontal="right" vertical="center"/>
      <protection locked="0"/>
    </xf>
    <xf numFmtId="0" fontId="6" fillId="15" borderId="1" xfId="0" applyFont="1" applyFill="1" applyBorder="1" applyAlignment="1" applyProtection="1">
      <alignment horizontal="center" vertical="center" wrapText="1"/>
      <protection locked="0"/>
    </xf>
    <xf numFmtId="182" fontId="7" fillId="9" borderId="28" xfId="0" applyNumberFormat="1" applyFont="1" applyFill="1" applyBorder="1" applyAlignment="1" applyProtection="1">
      <alignment horizontal="right" vertical="center" wrapText="1"/>
      <protection locked="0"/>
    </xf>
    <xf numFmtId="182" fontId="7" fillId="9" borderId="20" xfId="0" applyNumberFormat="1" applyFont="1" applyFill="1" applyBorder="1" applyAlignment="1" applyProtection="1">
      <alignment horizontal="right" vertical="center" wrapText="1"/>
      <protection locked="0"/>
    </xf>
    <xf numFmtId="182" fontId="7" fillId="0" borderId="20" xfId="0" applyNumberFormat="1" applyFont="1" applyFill="1" applyBorder="1" applyAlignment="1" applyProtection="1">
      <alignment horizontal="right" vertical="center" wrapText="1"/>
      <protection locked="0"/>
    </xf>
    <xf numFmtId="182" fontId="7" fillId="9" borderId="1" xfId="0" applyNumberFormat="1" applyFont="1" applyFill="1" applyBorder="1" applyAlignment="1" applyProtection="1">
      <alignment horizontal="right" vertical="center" wrapText="1"/>
      <protection locked="0"/>
    </xf>
    <xf numFmtId="182" fontId="7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6" fillId="16" borderId="1" xfId="0" applyFont="1" applyFill="1" applyBorder="1" applyAlignment="1" applyProtection="1">
      <alignment horizontal="center" vertical="center" wrapText="1"/>
      <protection locked="0"/>
    </xf>
    <xf numFmtId="10" fontId="18" fillId="17" borderId="1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10" fontId="7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179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183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8" applyNumberFormat="1" applyFont="1" applyFill="1" applyBorder="1" applyAlignment="1" applyProtection="1">
      <alignment horizontal="center" vertical="center" wrapText="1"/>
      <protection locked="0"/>
    </xf>
    <xf numFmtId="179" fontId="7" fillId="0" borderId="1" xfId="8" applyNumberFormat="1" applyFont="1" applyFill="1" applyBorder="1" applyAlignment="1" applyProtection="1">
      <alignment horizontal="center" vertical="center" wrapText="1"/>
      <protection locked="0"/>
    </xf>
    <xf numFmtId="183" fontId="7" fillId="0" borderId="1" xfId="8" applyNumberFormat="1" applyFont="1" applyFill="1" applyBorder="1" applyAlignment="1" applyProtection="1">
      <alignment horizontal="center" vertical="center" wrapText="1"/>
      <protection locked="0"/>
    </xf>
    <xf numFmtId="0" fontId="17" fillId="0" borderId="33" xfId="0" applyFont="1" applyFill="1" applyBorder="1" applyAlignment="1" applyProtection="1">
      <alignment horizontal="left" vertical="center"/>
      <protection locked="0"/>
    </xf>
    <xf numFmtId="0" fontId="17" fillId="0" borderId="39" xfId="0" applyFont="1" applyFill="1" applyBorder="1" applyAlignment="1" applyProtection="1">
      <alignment vertical="center"/>
      <protection locked="0"/>
    </xf>
    <xf numFmtId="0" fontId="25" fillId="0" borderId="3" xfId="0" applyFont="1" applyFill="1" applyBorder="1" applyAlignment="1" applyProtection="1">
      <alignment vertical="center"/>
      <protection locked="0"/>
    </xf>
    <xf numFmtId="10" fontId="18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18" borderId="40" xfId="0" applyFont="1" applyFill="1" applyBorder="1" applyAlignment="1" applyProtection="1">
      <alignment horizontal="center" vertical="center" wrapText="1"/>
      <protection locked="0"/>
    </xf>
    <xf numFmtId="0" fontId="26" fillId="18" borderId="40" xfId="0" applyFont="1" applyFill="1" applyBorder="1" applyAlignment="1" applyProtection="1">
      <alignment horizontal="center" vertical="center" wrapText="1"/>
      <protection locked="0"/>
    </xf>
    <xf numFmtId="10" fontId="7" fillId="0" borderId="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vertical="center" wrapText="1"/>
      <protection locked="0"/>
    </xf>
    <xf numFmtId="0" fontId="20" fillId="0" borderId="1" xfId="0" applyFont="1" applyFill="1" applyBorder="1" applyAlignment="1" applyProtection="1">
      <alignment vertical="center" wrapText="1"/>
      <protection locked="0"/>
    </xf>
    <xf numFmtId="10" fontId="7" fillId="0" borderId="2" xfId="8" applyNumberFormat="1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10" fontId="7" fillId="0" borderId="2" xfId="6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0" applyNumberFormat="1" applyFont="1" applyFill="1" applyBorder="1" applyAlignment="1" applyProtection="1">
      <alignment horizontal="left" vertical="center" wrapText="1"/>
      <protection locked="0"/>
    </xf>
    <xf numFmtId="10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0" fontId="7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Fill="1" applyBorder="1" applyAlignment="1" applyProtection="1">
      <alignment vertical="center" wrapText="1"/>
      <protection locked="0"/>
    </xf>
    <xf numFmtId="0" fontId="3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 applyProtection="1">
      <alignment horizontal="center" wrapText="1"/>
      <protection locked="0"/>
    </xf>
    <xf numFmtId="0" fontId="23" fillId="0" borderId="3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 wrapText="1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2" fillId="0" borderId="7" xfId="0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left" vertical="center"/>
      <protection locked="0"/>
    </xf>
    <xf numFmtId="0" fontId="22" fillId="0" borderId="35" xfId="0" applyFont="1" applyFill="1" applyBorder="1" applyAlignment="1" applyProtection="1">
      <alignment horizontal="left" vertical="center" wrapText="1"/>
      <protection locked="0"/>
    </xf>
    <xf numFmtId="0" fontId="23" fillId="0" borderId="36" xfId="0" applyFont="1" applyFill="1" applyBorder="1" applyAlignment="1" applyProtection="1">
      <alignment horizontal="center" wrapText="1"/>
      <protection locked="0"/>
    </xf>
    <xf numFmtId="0" fontId="23" fillId="0" borderId="33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left"/>
      <protection locked="0"/>
    </xf>
    <xf numFmtId="0" fontId="23" fillId="0" borderId="3" xfId="0" applyFont="1" applyFill="1" applyBorder="1" applyAlignment="1" applyProtection="1">
      <alignment horizontal="center" wrapText="1"/>
      <protection locked="0"/>
    </xf>
    <xf numFmtId="0" fontId="18" fillId="6" borderId="17" xfId="0" applyFont="1" applyFill="1" applyBorder="1" applyAlignment="1" applyProtection="1">
      <alignment horizontal="center" vertical="center" wrapText="1"/>
      <protection locked="0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18" fillId="6" borderId="22" xfId="0" applyFont="1" applyFill="1" applyBorder="1" applyAlignment="1" applyProtection="1">
      <alignment horizontal="center" vertical="center" wrapText="1"/>
      <protection locked="0"/>
    </xf>
    <xf numFmtId="0" fontId="18" fillId="6" borderId="18" xfId="0" applyFont="1" applyFill="1" applyBorder="1" applyAlignment="1" applyProtection="1">
      <alignment horizontal="center" vertical="center" wrapText="1"/>
      <protection locked="0"/>
    </xf>
    <xf numFmtId="0" fontId="18" fillId="6" borderId="20" xfId="0" applyFont="1" applyFill="1" applyBorder="1" applyAlignment="1" applyProtection="1">
      <alignment horizontal="center" vertical="center" wrapText="1"/>
      <protection locked="0"/>
    </xf>
    <xf numFmtId="0" fontId="18" fillId="6" borderId="23" xfId="0" applyFont="1" applyFill="1" applyBorder="1" applyAlignment="1" applyProtection="1">
      <alignment horizontal="center" vertical="center" wrapText="1"/>
      <protection locked="0"/>
    </xf>
    <xf numFmtId="0" fontId="18" fillId="7" borderId="27" xfId="0" applyFont="1" applyFill="1" applyBorder="1" applyAlignment="1" applyProtection="1">
      <alignment horizontal="center" vertical="center" wrapText="1"/>
      <protection locked="0"/>
    </xf>
    <xf numFmtId="0" fontId="18" fillId="7" borderId="2" xfId="0" applyFont="1" applyFill="1" applyBorder="1" applyAlignment="1" applyProtection="1">
      <alignment horizontal="center" vertical="center" wrapText="1"/>
      <protection locked="0"/>
    </xf>
    <xf numFmtId="0" fontId="18" fillId="7" borderId="26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8" borderId="16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/>
      <protection locked="0"/>
    </xf>
    <xf numFmtId="0" fontId="18" fillId="8" borderId="29" xfId="0" applyFont="1" applyFill="1" applyBorder="1" applyAlignment="1" applyProtection="1">
      <alignment horizontal="center" vertical="center"/>
      <protection locked="0"/>
    </xf>
    <xf numFmtId="0" fontId="18" fillId="8" borderId="19" xfId="0" applyFont="1" applyFill="1" applyBorder="1" applyAlignment="1" applyProtection="1">
      <alignment horizontal="center" vertical="center"/>
      <protection locked="0"/>
    </xf>
    <xf numFmtId="0" fontId="18" fillId="8" borderId="1" xfId="0" applyFont="1" applyFill="1" applyBorder="1" applyAlignment="1" applyProtection="1">
      <alignment horizontal="center" vertical="center"/>
      <protection locked="0"/>
    </xf>
    <xf numFmtId="0" fontId="18" fillId="8" borderId="30" xfId="0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 wrapText="1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  <xf numFmtId="0" fontId="18" fillId="0" borderId="21" xfId="0" applyFont="1" applyFill="1" applyBorder="1" applyAlignment="1" applyProtection="1">
      <alignment horizontal="center" vertical="center" wrapText="1"/>
      <protection locked="0"/>
    </xf>
    <xf numFmtId="43" fontId="2" fillId="0" borderId="1" xfId="11" applyFont="1" applyFill="1" applyBorder="1" applyAlignment="1">
      <alignment horizontal="center" vertical="center" wrapText="1"/>
    </xf>
    <xf numFmtId="43" fontId="2" fillId="0" borderId="4" xfId="11" applyFont="1" applyFill="1" applyBorder="1" applyAlignment="1">
      <alignment horizontal="center" vertical="center" wrapText="1"/>
    </xf>
    <xf numFmtId="10" fontId="2" fillId="0" borderId="4" xfId="8" applyNumberFormat="1" applyFont="1" applyFill="1" applyBorder="1" applyAlignment="1">
      <alignment horizontal="center" vertical="center" wrapText="1"/>
    </xf>
    <xf numFmtId="10" fontId="2" fillId="0" borderId="6" xfId="8" applyNumberFormat="1" applyFont="1" applyFill="1" applyBorder="1" applyAlignment="1">
      <alignment horizontal="center" vertical="center" wrapText="1"/>
    </xf>
    <xf numFmtId="10" fontId="2" fillId="2" borderId="4" xfId="8" applyNumberFormat="1" applyFont="1" applyFill="1" applyBorder="1" applyAlignment="1">
      <alignment horizontal="center" vertical="center" wrapText="1"/>
    </xf>
    <xf numFmtId="10" fontId="2" fillId="2" borderId="6" xfId="8" applyNumberFormat="1" applyFont="1" applyFill="1" applyBorder="1" applyAlignment="1">
      <alignment horizontal="center" vertical="center" wrapText="1"/>
    </xf>
    <xf numFmtId="43" fontId="2" fillId="0" borderId="2" xfId="11" applyFont="1" applyFill="1" applyBorder="1" applyAlignment="1">
      <alignment horizontal="center" vertical="center" wrapText="1"/>
    </xf>
    <xf numFmtId="43" fontId="2" fillId="0" borderId="3" xfId="11" applyFont="1" applyFill="1" applyBorder="1" applyAlignment="1">
      <alignment horizontal="center" vertical="center" wrapText="1"/>
    </xf>
    <xf numFmtId="43" fontId="2" fillId="0" borderId="5" xfId="11" applyFont="1" applyFill="1" applyBorder="1" applyAlignment="1">
      <alignment horizontal="center" vertical="center" wrapText="1"/>
    </xf>
    <xf numFmtId="10" fontId="2" fillId="0" borderId="7" xfId="8" applyNumberFormat="1" applyFont="1" applyFill="1" applyBorder="1" applyAlignment="1">
      <alignment horizontal="center" vertical="center"/>
    </xf>
    <xf numFmtId="10" fontId="2" fillId="0" borderId="8" xfId="8" applyNumberFormat="1" applyFont="1" applyFill="1" applyBorder="1" applyAlignment="1">
      <alignment horizontal="center" vertical="center"/>
    </xf>
    <xf numFmtId="43" fontId="2" fillId="0" borderId="2" xfId="11" applyFont="1" applyFill="1" applyBorder="1" applyAlignment="1">
      <alignment horizontal="center" vertical="center"/>
    </xf>
    <xf numFmtId="43" fontId="2" fillId="0" borderId="5" xfId="11" applyFont="1" applyFill="1" applyBorder="1" applyAlignment="1">
      <alignment horizontal="center" vertical="center"/>
    </xf>
  </cellXfs>
  <cellStyles count="12">
    <cellStyle name="SAPBEXchaText" xfId="2" xr:uid="{00000000-0005-0000-0000-000003000000}"/>
    <cellStyle name="SAPBEXHLevel0X" xfId="4" xr:uid="{00000000-0005-0000-0000-000005000000}"/>
    <cellStyle name="百分比" xfId="8" builtinId="5"/>
    <cellStyle name="百分比 2" xfId="6" xr:uid="{00000000-0005-0000-0000-000007000000}"/>
    <cellStyle name="常规" xfId="0" builtinId="0"/>
    <cellStyle name="常规 2" xfId="3" xr:uid="{00000000-0005-0000-0000-000004000000}"/>
    <cellStyle name="常规 2 2 2" xfId="10" xr:uid="{00000000-0005-0000-0000-000023000000}"/>
    <cellStyle name="常规 2 5 2" xfId="1" xr:uid="{00000000-0005-0000-0000-000002000000}"/>
    <cellStyle name="常规 6" xfId="7" xr:uid="{00000000-0005-0000-0000-000008000000}"/>
    <cellStyle name="常规 6 2" xfId="5" xr:uid="{00000000-0005-0000-0000-000006000000}"/>
    <cellStyle name="千位分隔" xfId="11" builtinId="3"/>
    <cellStyle name="千位分隔 2" xfId="9" xr:uid="{00000000-0005-0000-0000-000021000000}"/>
  </cellStyles>
  <dxfs count="6">
    <dxf>
      <font>
        <b/>
        <i val="0"/>
        <color theme="7" tint="-0.249977111117893"/>
      </font>
    </dxf>
    <dxf>
      <font>
        <color theme="8" tint="-0.249977111117893"/>
      </font>
    </dxf>
    <dxf>
      <font>
        <b/>
        <i val="0"/>
        <color theme="7" tint="-0.249977111117893"/>
      </font>
    </dxf>
    <dxf>
      <font>
        <b/>
        <i val="0"/>
        <color theme="9" tint="-0.249977111117893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FFFE7B"/>
      <color rgb="FFB4C8EB"/>
      <color rgb="FFFED1D0"/>
      <color rgb="FF91E4FF"/>
      <color rgb="FFCFF5FF"/>
      <color rgb="FFF1EFCD"/>
      <color rgb="FFEBDEE5"/>
      <color rgb="FFD3D2F6"/>
      <color rgb="FFFECDD5"/>
      <color rgb="FFC7F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7&#26376;-2020&#24180;&#39033;&#30446;&#35745;&#21010;_&#33829;&#38144;&#25968;&#25454;&#370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33829;&#38144;&#25968;&#25454;&#37096;\01%20&#39033;&#30446;&#31649;&#29702;\02%20&#39033;&#30446;&#30417;&#25511;&#31649;&#29702;\01%20&#39033;&#30446;&#30417;&#25511;\6&#26376;&#30417;&#255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明细清单"/>
      <sheetName val="投运完成未回款项目"/>
      <sheetName val="实际成本"/>
    </sheetNames>
    <sheetDataSet>
      <sheetData sheetId="0"/>
      <sheetData sheetId="1"/>
      <sheetData sheetId="2">
        <row r="1">
          <cell r="A1" t="str">
            <v>项目定义</v>
          </cell>
          <cell r="B1" t="str">
            <v>未入账成本</v>
          </cell>
          <cell r="C1" t="str">
            <v>其中：服务费</v>
          </cell>
          <cell r="D1" t="str">
            <v>其中：人工成本</v>
          </cell>
          <cell r="E1" t="str">
            <v>其中：制造费用</v>
          </cell>
          <cell r="F1" t="str">
            <v>其中：其他成本</v>
          </cell>
        </row>
        <row r="2">
          <cell r="A2" t="str">
            <v>B14623170059</v>
          </cell>
          <cell r="B2">
            <v>0</v>
          </cell>
          <cell r="C2">
            <v>0</v>
          </cell>
          <cell r="D2">
            <v>0.91484399999999999</v>
          </cell>
          <cell r="E2">
            <v>0.12650600000000001</v>
          </cell>
          <cell r="F2">
            <v>0</v>
          </cell>
        </row>
        <row r="3">
          <cell r="A3" t="str">
            <v>B14623170107</v>
          </cell>
          <cell r="B3">
            <v>7.9646017698599899E-5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 t="str">
            <v>B14623190011</v>
          </cell>
          <cell r="B4">
            <v>81.219339622641499</v>
          </cell>
          <cell r="C4">
            <v>0</v>
          </cell>
          <cell r="D4">
            <v>2.571421</v>
          </cell>
          <cell r="E4">
            <v>0.24223700000000001</v>
          </cell>
          <cell r="F4">
            <v>0</v>
          </cell>
        </row>
        <row r="5">
          <cell r="A5" t="str">
            <v>B14623190012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B14623190013</v>
          </cell>
          <cell r="B6">
            <v>136.72566371681401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B14623200001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B14623200002</v>
          </cell>
          <cell r="B8">
            <v>0</v>
          </cell>
          <cell r="C8">
            <v>0</v>
          </cell>
          <cell r="D8">
            <v>0.25612400000000002</v>
          </cell>
          <cell r="E8">
            <v>2.3781E-2</v>
          </cell>
          <cell r="F8">
            <v>0</v>
          </cell>
        </row>
        <row r="9">
          <cell r="A9" t="str">
            <v>B24623190208</v>
          </cell>
          <cell r="B9">
            <v>3.3113207547169798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B24623200001</v>
          </cell>
          <cell r="B10">
            <v>8.8490566037735796</v>
          </cell>
          <cell r="C10">
            <v>14.320755</v>
          </cell>
          <cell r="D10">
            <v>40.576717000000002</v>
          </cell>
          <cell r="E10">
            <v>4.2549349999999997</v>
          </cell>
          <cell r="F10">
            <v>2.8890549999999999</v>
          </cell>
        </row>
        <row r="11">
          <cell r="A11" t="str">
            <v>B24623200002</v>
          </cell>
          <cell r="B11">
            <v>14.699971698113201</v>
          </cell>
          <cell r="C11">
            <v>1.2452829999999999</v>
          </cell>
          <cell r="D11">
            <v>2.6066769999999999</v>
          </cell>
          <cell r="E11">
            <v>0.491064</v>
          </cell>
          <cell r="F11">
            <v>0.60839100000000002</v>
          </cell>
        </row>
        <row r="12">
          <cell r="A12" t="str">
            <v>B24623200003</v>
          </cell>
          <cell r="B12">
            <v>7.6018867924528299</v>
          </cell>
          <cell r="C12">
            <v>3.5207540000000002</v>
          </cell>
          <cell r="D12">
            <v>1.286041</v>
          </cell>
          <cell r="E12">
            <v>0.34650300000000001</v>
          </cell>
          <cell r="F12">
            <v>0</v>
          </cell>
        </row>
        <row r="13">
          <cell r="A13" t="str">
            <v>B24623200004</v>
          </cell>
          <cell r="B13">
            <v>2.4858490566037701</v>
          </cell>
          <cell r="C13">
            <v>3.1584910000000002</v>
          </cell>
          <cell r="D13">
            <v>0.65346000000000004</v>
          </cell>
          <cell r="E13">
            <v>9.0360999999999997E-2</v>
          </cell>
          <cell r="F13">
            <v>0</v>
          </cell>
        </row>
        <row r="14">
          <cell r="A14" t="str">
            <v>B24623200006</v>
          </cell>
          <cell r="B14">
            <v>16.4715094339623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B24623200017</v>
          </cell>
          <cell r="B15">
            <v>6.1666037735849102</v>
          </cell>
          <cell r="C15">
            <v>1.4811319999999999</v>
          </cell>
          <cell r="D15">
            <v>6.1674090000000001</v>
          </cell>
          <cell r="E15">
            <v>1.107674</v>
          </cell>
          <cell r="F15">
            <v>1.80863</v>
          </cell>
        </row>
        <row r="16">
          <cell r="A16" t="str">
            <v>B24623200018</v>
          </cell>
          <cell r="B16">
            <v>2.57594339622641</v>
          </cell>
          <cell r="C16">
            <v>0</v>
          </cell>
          <cell r="D16">
            <v>0.27830500000000002</v>
          </cell>
          <cell r="E16">
            <v>6.0805999999999999E-2</v>
          </cell>
          <cell r="F16">
            <v>0.241678</v>
          </cell>
        </row>
        <row r="17">
          <cell r="A17" t="str">
            <v>B24623200019</v>
          </cell>
          <cell r="B17">
            <v>3.87547169811321</v>
          </cell>
          <cell r="C17">
            <v>5.0679249999999998</v>
          </cell>
          <cell r="D17">
            <v>0.89929300000000001</v>
          </cell>
          <cell r="E17">
            <v>0.14693100000000001</v>
          </cell>
          <cell r="F17">
            <v>0</v>
          </cell>
        </row>
        <row r="18">
          <cell r="A18" t="str">
            <v>B24623200020</v>
          </cell>
          <cell r="B18">
            <v>2.3243396226415101</v>
          </cell>
          <cell r="C18">
            <v>2.8867919999999998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B24623200021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 t="str">
            <v>B24623200022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B24623200039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B24623200043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B24623180046</v>
          </cell>
          <cell r="B23">
            <v>0</v>
          </cell>
          <cell r="C23">
            <v>14.311400000000001</v>
          </cell>
          <cell r="D23">
            <v>0</v>
          </cell>
          <cell r="E23">
            <v>0</v>
          </cell>
          <cell r="F23">
            <v>6.4999999999999997E-3</v>
          </cell>
        </row>
        <row r="24">
          <cell r="A24" t="str">
            <v>B24623180049</v>
          </cell>
          <cell r="B24">
            <v>4.1698113207547198</v>
          </cell>
          <cell r="C24">
            <v>8.4037729999999993</v>
          </cell>
          <cell r="D24">
            <v>3.3436319999999999</v>
          </cell>
          <cell r="E24">
            <v>0.16985900000000001</v>
          </cell>
          <cell r="F24">
            <v>6.4999999999999997E-3</v>
          </cell>
        </row>
        <row r="25">
          <cell r="A25" t="str">
            <v>B24623180050</v>
          </cell>
          <cell r="B25">
            <v>0</v>
          </cell>
          <cell r="C25">
            <v>8.5905660000000008</v>
          </cell>
          <cell r="D25">
            <v>0.84984499999999996</v>
          </cell>
          <cell r="E25">
            <v>3.9097E-2</v>
          </cell>
          <cell r="F25">
            <v>0.81755299999999997</v>
          </cell>
        </row>
        <row r="26">
          <cell r="A26" t="str">
            <v>B24623180052</v>
          </cell>
          <cell r="B26">
            <v>4.1188679245283</v>
          </cell>
          <cell r="C26">
            <v>0.48867899999999997</v>
          </cell>
          <cell r="D26">
            <v>1.1131089999999999</v>
          </cell>
          <cell r="E26">
            <v>2.4599999999999999E-3</v>
          </cell>
          <cell r="F26">
            <v>0</v>
          </cell>
        </row>
        <row r="27">
          <cell r="A27" t="str">
            <v>B24623180053</v>
          </cell>
          <cell r="B27">
            <v>0</v>
          </cell>
          <cell r="C27">
            <v>2.9624999999999999</v>
          </cell>
          <cell r="D27">
            <v>4.3640939999999997</v>
          </cell>
          <cell r="E27">
            <v>1.025571</v>
          </cell>
          <cell r="F27">
            <v>4.7072250000000002</v>
          </cell>
        </row>
        <row r="28">
          <cell r="A28" t="str">
            <v>B24623180057</v>
          </cell>
          <cell r="B28">
            <v>1.5191320754716999</v>
          </cell>
          <cell r="C28">
            <v>0</v>
          </cell>
          <cell r="D28">
            <v>1.1131089999999999</v>
          </cell>
          <cell r="E28">
            <v>2.4599999999999999E-3</v>
          </cell>
          <cell r="F28">
            <v>0</v>
          </cell>
        </row>
        <row r="29">
          <cell r="A29" t="str">
            <v>B24623180060</v>
          </cell>
          <cell r="B29">
            <v>0</v>
          </cell>
          <cell r="C29">
            <v>0</v>
          </cell>
          <cell r="D29">
            <v>4.6306079999999996</v>
          </cell>
          <cell r="E29">
            <v>0.33926699999999999</v>
          </cell>
          <cell r="F29">
            <v>1.051355</v>
          </cell>
        </row>
        <row r="30">
          <cell r="A30" t="str">
            <v>B24623180061</v>
          </cell>
          <cell r="B30">
            <v>0</v>
          </cell>
          <cell r="C30">
            <v>0</v>
          </cell>
          <cell r="D30">
            <v>1.1131089999999999</v>
          </cell>
          <cell r="E30">
            <v>2.4599999999999999E-3</v>
          </cell>
          <cell r="F30">
            <v>0</v>
          </cell>
        </row>
        <row r="31">
          <cell r="A31" t="str">
            <v>B24623180064</v>
          </cell>
          <cell r="B31">
            <v>2.6773584905660401</v>
          </cell>
          <cell r="C31">
            <v>0.43584899999999999</v>
          </cell>
          <cell r="D31">
            <v>1.1131089999999999</v>
          </cell>
          <cell r="E31">
            <v>2.4599999999999999E-3</v>
          </cell>
          <cell r="F31">
            <v>0</v>
          </cell>
        </row>
        <row r="32">
          <cell r="A32" t="str">
            <v>B24623180065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B24623180066</v>
          </cell>
          <cell r="B33">
            <v>2.7584905660377399</v>
          </cell>
          <cell r="C33">
            <v>5.7735849999999997</v>
          </cell>
          <cell r="D33">
            <v>1.1131089999999999</v>
          </cell>
          <cell r="E33">
            <v>2.4610000000000001E-3</v>
          </cell>
          <cell r="F33">
            <v>0</v>
          </cell>
        </row>
        <row r="34">
          <cell r="A34" t="str">
            <v>B24623180067</v>
          </cell>
          <cell r="B34">
            <v>0</v>
          </cell>
          <cell r="C34">
            <v>0</v>
          </cell>
          <cell r="D34">
            <v>2.4</v>
          </cell>
          <cell r="E34">
            <v>0</v>
          </cell>
          <cell r="F34">
            <v>0</v>
          </cell>
        </row>
        <row r="35">
          <cell r="A35" t="str">
            <v>B24623180068</v>
          </cell>
          <cell r="B35">
            <v>0</v>
          </cell>
          <cell r="C35">
            <v>15.125487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B24623180069</v>
          </cell>
          <cell r="B36">
            <v>2.8981132075471701</v>
          </cell>
          <cell r="C36">
            <v>8.3245280000000008</v>
          </cell>
          <cell r="D36">
            <v>1.1131089999999999</v>
          </cell>
          <cell r="E36">
            <v>2.4610000000000001E-3</v>
          </cell>
          <cell r="F36">
            <v>0</v>
          </cell>
        </row>
        <row r="37">
          <cell r="A37" t="str">
            <v>B24623180070</v>
          </cell>
          <cell r="B37">
            <v>0</v>
          </cell>
          <cell r="C37">
            <v>9.9884400000000007</v>
          </cell>
          <cell r="D37">
            <v>1.1131089999999999</v>
          </cell>
          <cell r="E37">
            <v>2.4610000000000001E-3</v>
          </cell>
          <cell r="F37">
            <v>0</v>
          </cell>
        </row>
        <row r="38">
          <cell r="A38" t="str">
            <v>B24623180071</v>
          </cell>
          <cell r="B38">
            <v>3.2716981132075502</v>
          </cell>
          <cell r="C38">
            <v>3.2075469999999999</v>
          </cell>
          <cell r="D38">
            <v>7.3542610000000002</v>
          </cell>
          <cell r="E38">
            <v>0.88456500000000005</v>
          </cell>
          <cell r="F38">
            <v>2.8042690000000001</v>
          </cell>
        </row>
        <row r="39">
          <cell r="A39" t="str">
            <v>B24623180072</v>
          </cell>
          <cell r="B39">
            <v>5.3544339622641504</v>
          </cell>
          <cell r="C39">
            <v>2.8146230000000001</v>
          </cell>
          <cell r="D39">
            <v>1.1131089999999999</v>
          </cell>
          <cell r="E39">
            <v>2.4599999999999999E-3</v>
          </cell>
          <cell r="F39">
            <v>0</v>
          </cell>
        </row>
        <row r="40">
          <cell r="A40" t="str">
            <v>B24623180074</v>
          </cell>
          <cell r="B40">
            <v>0</v>
          </cell>
          <cell r="C40">
            <v>5.8018869999999998</v>
          </cell>
          <cell r="D40">
            <v>1.1131089999999999</v>
          </cell>
          <cell r="E40">
            <v>2.4610000000000001E-3</v>
          </cell>
          <cell r="F40">
            <v>0</v>
          </cell>
        </row>
        <row r="41">
          <cell r="A41" t="str">
            <v>B24623180075</v>
          </cell>
          <cell r="B41">
            <v>0</v>
          </cell>
          <cell r="C41">
            <v>2.4573580000000002</v>
          </cell>
          <cell r="D41">
            <v>1.1131089999999999</v>
          </cell>
          <cell r="E41">
            <v>2.4599999999999999E-3</v>
          </cell>
          <cell r="F41">
            <v>0</v>
          </cell>
        </row>
        <row r="42">
          <cell r="A42" t="str">
            <v>B24623180079</v>
          </cell>
          <cell r="B42">
            <v>107.264150943396</v>
          </cell>
          <cell r="C42">
            <v>351.84811300000001</v>
          </cell>
          <cell r="D42">
            <v>0</v>
          </cell>
          <cell r="E42">
            <v>0</v>
          </cell>
          <cell r="F42">
            <v>0</v>
          </cell>
        </row>
        <row r="43">
          <cell r="A43" t="str">
            <v>B24623180080</v>
          </cell>
          <cell r="B43">
            <v>1.90528301886792</v>
          </cell>
          <cell r="C43">
            <v>0.99622599999999994</v>
          </cell>
          <cell r="D43">
            <v>1.1131089999999999</v>
          </cell>
          <cell r="E43">
            <v>2.4599999999999999E-3</v>
          </cell>
          <cell r="F43">
            <v>0</v>
          </cell>
        </row>
        <row r="44">
          <cell r="A44" t="str">
            <v>B24623180081</v>
          </cell>
          <cell r="B44">
            <v>0</v>
          </cell>
          <cell r="C44">
            <v>0</v>
          </cell>
          <cell r="D44">
            <v>1.1131089999999999</v>
          </cell>
          <cell r="E44">
            <v>2.4599999999999999E-3</v>
          </cell>
          <cell r="F44">
            <v>0</v>
          </cell>
        </row>
        <row r="45">
          <cell r="A45" t="str">
            <v>B24623180082</v>
          </cell>
          <cell r="B45">
            <v>3.0551886792452798</v>
          </cell>
          <cell r="C45">
            <v>0</v>
          </cell>
          <cell r="D45">
            <v>1.1131089999999999</v>
          </cell>
          <cell r="E45">
            <v>2.4599999999999999E-3</v>
          </cell>
          <cell r="F45">
            <v>0</v>
          </cell>
        </row>
        <row r="46">
          <cell r="A46" t="str">
            <v>B24623180083</v>
          </cell>
          <cell r="B46">
            <v>3.77264150943396</v>
          </cell>
          <cell r="C46">
            <v>4.4726419999999996</v>
          </cell>
          <cell r="D46">
            <v>7.0496910000000002</v>
          </cell>
          <cell r="E46">
            <v>1.558E-2</v>
          </cell>
          <cell r="F46">
            <v>1.88917</v>
          </cell>
        </row>
        <row r="47">
          <cell r="A47" t="str">
            <v>B24623180084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B24623180086</v>
          </cell>
          <cell r="B48">
            <v>2.8773584905660399</v>
          </cell>
          <cell r="C48">
            <v>1.698113</v>
          </cell>
          <cell r="D48">
            <v>1.1131089999999999</v>
          </cell>
          <cell r="E48">
            <v>2.4599999999999999E-3</v>
          </cell>
          <cell r="F48">
            <v>0</v>
          </cell>
        </row>
        <row r="49">
          <cell r="A49" t="str">
            <v>B24623180087</v>
          </cell>
          <cell r="B49">
            <v>1.1650943396226401</v>
          </cell>
          <cell r="C49">
            <v>6.7179250000000001</v>
          </cell>
          <cell r="D49">
            <v>0</v>
          </cell>
          <cell r="E49">
            <v>0</v>
          </cell>
          <cell r="F49">
            <v>1.3405720000000001</v>
          </cell>
        </row>
        <row r="50">
          <cell r="A50" t="str">
            <v>B24623180088</v>
          </cell>
          <cell r="B50">
            <v>35.82</v>
          </cell>
          <cell r="C50">
            <v>0</v>
          </cell>
          <cell r="D50">
            <v>0</v>
          </cell>
          <cell r="E50">
            <v>0</v>
          </cell>
          <cell r="F50">
            <v>4.7169809999999996</v>
          </cell>
        </row>
        <row r="51">
          <cell r="A51" t="str">
            <v>B24623160017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2.858123</v>
          </cell>
        </row>
        <row r="52">
          <cell r="A52" t="str">
            <v>B24623160018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26.772735999999998</v>
          </cell>
        </row>
        <row r="53">
          <cell r="A53" t="str">
            <v>B24623160019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10.185280000000001</v>
          </cell>
        </row>
        <row r="54">
          <cell r="A54" t="str">
            <v>B24623180089</v>
          </cell>
          <cell r="B54">
            <v>0</v>
          </cell>
          <cell r="C54">
            <v>0</v>
          </cell>
          <cell r="D54">
            <v>1.022575</v>
          </cell>
          <cell r="E54">
            <v>0.68249499999999996</v>
          </cell>
          <cell r="F54">
            <v>0.53750900000000001</v>
          </cell>
        </row>
        <row r="55">
          <cell r="A55" t="str">
            <v>B24623180090</v>
          </cell>
          <cell r="B55">
            <v>0</v>
          </cell>
          <cell r="C55">
            <v>3.172641</v>
          </cell>
          <cell r="D55">
            <v>0</v>
          </cell>
          <cell r="E55">
            <v>0</v>
          </cell>
          <cell r="F55">
            <v>1.4373009999999999</v>
          </cell>
        </row>
        <row r="56">
          <cell r="A56" t="str">
            <v>B24623180091</v>
          </cell>
          <cell r="B56">
            <v>1.56981132075472</v>
          </cell>
          <cell r="C56">
            <v>0</v>
          </cell>
          <cell r="D56">
            <v>1.8972610000000001</v>
          </cell>
          <cell r="E56">
            <v>0.11089300000000001</v>
          </cell>
          <cell r="F56">
            <v>0</v>
          </cell>
        </row>
        <row r="57">
          <cell r="A57" t="str">
            <v>B24623180098</v>
          </cell>
          <cell r="B57">
            <v>0</v>
          </cell>
          <cell r="C57">
            <v>78.659535000000005</v>
          </cell>
          <cell r="D57">
            <v>7.8705509999999999</v>
          </cell>
          <cell r="E57">
            <v>0.948245</v>
          </cell>
          <cell r="F57">
            <v>3.5689829999999998</v>
          </cell>
        </row>
        <row r="58">
          <cell r="A58" t="str">
            <v>B24623180099</v>
          </cell>
          <cell r="B58">
            <v>0</v>
          </cell>
          <cell r="C58">
            <v>0</v>
          </cell>
          <cell r="D58">
            <v>11.814905</v>
          </cell>
          <cell r="E58">
            <v>1.4159330000000001</v>
          </cell>
          <cell r="F58">
            <v>5.7335209999999996</v>
          </cell>
        </row>
        <row r="59">
          <cell r="A59" t="str">
            <v>B24623180100</v>
          </cell>
          <cell r="B59">
            <v>0</v>
          </cell>
          <cell r="C59">
            <v>56.053829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>B24623180101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B24623180102</v>
          </cell>
          <cell r="B61">
            <v>0</v>
          </cell>
          <cell r="C61">
            <v>0</v>
          </cell>
          <cell r="D61">
            <v>0.42492200000000002</v>
          </cell>
          <cell r="E61">
            <v>1.9547999999999999E-2</v>
          </cell>
          <cell r="F61">
            <v>0.685114</v>
          </cell>
        </row>
        <row r="62">
          <cell r="A62" t="str">
            <v>B24623180103</v>
          </cell>
          <cell r="B62">
            <v>0</v>
          </cell>
          <cell r="C62">
            <v>6.9660380000000002</v>
          </cell>
          <cell r="D62">
            <v>3.4833349999999998</v>
          </cell>
          <cell r="E62">
            <v>0.242539</v>
          </cell>
          <cell r="F62">
            <v>1.8893070000000001</v>
          </cell>
        </row>
        <row r="63">
          <cell r="A63" t="str">
            <v>B24623180104</v>
          </cell>
          <cell r="B63">
            <v>19.196226415094301</v>
          </cell>
          <cell r="C63">
            <v>80.610517999999999</v>
          </cell>
          <cell r="D63">
            <v>92.345628000000005</v>
          </cell>
          <cell r="E63">
            <v>13.289215</v>
          </cell>
          <cell r="F63">
            <v>30.835999999999999</v>
          </cell>
        </row>
        <row r="64">
          <cell r="A64" t="str">
            <v>B24623180105</v>
          </cell>
          <cell r="B64">
            <v>0</v>
          </cell>
          <cell r="C64">
            <v>0</v>
          </cell>
          <cell r="D64">
            <v>7.84856</v>
          </cell>
          <cell r="E64">
            <v>2.59205</v>
          </cell>
          <cell r="F64">
            <v>0.109241</v>
          </cell>
        </row>
        <row r="65">
          <cell r="A65" t="str">
            <v>B24623180106</v>
          </cell>
          <cell r="B65">
            <v>85.1067264150943</v>
          </cell>
          <cell r="C65">
            <v>36.474311</v>
          </cell>
          <cell r="D65">
            <v>0</v>
          </cell>
          <cell r="E65">
            <v>0</v>
          </cell>
          <cell r="F65">
            <v>0</v>
          </cell>
        </row>
        <row r="66">
          <cell r="A66" t="str">
            <v>B24623180110</v>
          </cell>
          <cell r="B66">
            <v>120.69056603773601</v>
          </cell>
          <cell r="C66">
            <v>51.724527999999999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B24623180112</v>
          </cell>
          <cell r="B67">
            <v>33.847707547169797</v>
          </cell>
          <cell r="C67">
            <v>14.506159999999999</v>
          </cell>
          <cell r="D67">
            <v>0</v>
          </cell>
          <cell r="E67">
            <v>0</v>
          </cell>
          <cell r="F67">
            <v>0</v>
          </cell>
        </row>
        <row r="68">
          <cell r="A68" t="str">
            <v>B24623180113</v>
          </cell>
          <cell r="B68">
            <v>120.69056603773601</v>
          </cell>
          <cell r="C68">
            <v>51.724527999999999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B24623180114</v>
          </cell>
          <cell r="B69">
            <v>189.06603773584899</v>
          </cell>
          <cell r="C69">
            <v>81.028301999999996</v>
          </cell>
          <cell r="D69">
            <v>0</v>
          </cell>
          <cell r="E69">
            <v>0</v>
          </cell>
          <cell r="F69">
            <v>0</v>
          </cell>
        </row>
        <row r="70">
          <cell r="A70" t="str">
            <v>B24623180115</v>
          </cell>
          <cell r="B70">
            <v>155.102169811321</v>
          </cell>
          <cell r="C70">
            <v>66.472358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B24623180117</v>
          </cell>
          <cell r="B71">
            <v>6.14150943396226</v>
          </cell>
          <cell r="C71">
            <v>4.8660379999999996</v>
          </cell>
          <cell r="D71">
            <v>4.2</v>
          </cell>
          <cell r="E71">
            <v>0.45300000000000001</v>
          </cell>
          <cell r="F71">
            <v>0</v>
          </cell>
        </row>
        <row r="72">
          <cell r="A72" t="str">
            <v>B24623180121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B24623180122</v>
          </cell>
          <cell r="B73">
            <v>0</v>
          </cell>
          <cell r="C73">
            <v>9.4301879999999993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B24623180123</v>
          </cell>
          <cell r="B74">
            <v>7.9193396226415098</v>
          </cell>
          <cell r="C74">
            <v>7.6445749999999997</v>
          </cell>
          <cell r="D74">
            <v>0.28559499999999999</v>
          </cell>
          <cell r="E74">
            <v>0</v>
          </cell>
          <cell r="F74">
            <v>0</v>
          </cell>
        </row>
        <row r="75">
          <cell r="A75" t="str">
            <v>B24623180124</v>
          </cell>
          <cell r="B75">
            <v>31.211320754717001</v>
          </cell>
          <cell r="C75">
            <v>67.977359000000007</v>
          </cell>
          <cell r="D75">
            <v>44.581505999999997</v>
          </cell>
          <cell r="E75">
            <v>4.2320289999999998</v>
          </cell>
          <cell r="F75">
            <v>5.0938600000000003</v>
          </cell>
        </row>
        <row r="76">
          <cell r="A76" t="str">
            <v>B24623180125</v>
          </cell>
          <cell r="B76">
            <v>0</v>
          </cell>
          <cell r="C76">
            <v>7.1320759999999996</v>
          </cell>
          <cell r="D76">
            <v>1.527169</v>
          </cell>
          <cell r="E76">
            <v>0.17168600000000001</v>
          </cell>
          <cell r="F76">
            <v>0</v>
          </cell>
        </row>
        <row r="77">
          <cell r="A77" t="str">
            <v>B24623180126</v>
          </cell>
          <cell r="B77">
            <v>0</v>
          </cell>
          <cell r="C77">
            <v>11.663914999999999</v>
          </cell>
          <cell r="D77">
            <v>1.3721810000000001</v>
          </cell>
          <cell r="E77">
            <v>8.8721999999999995E-2</v>
          </cell>
          <cell r="F77">
            <v>0.79478800000000005</v>
          </cell>
        </row>
        <row r="78">
          <cell r="A78" t="str">
            <v>B24623180127</v>
          </cell>
          <cell r="B78">
            <v>0</v>
          </cell>
          <cell r="C78">
            <v>4.0742919999999998</v>
          </cell>
          <cell r="D78">
            <v>1.0286420000000001</v>
          </cell>
          <cell r="E78">
            <v>0.48485200000000001</v>
          </cell>
          <cell r="F78">
            <v>0.69337199999999999</v>
          </cell>
        </row>
        <row r="79">
          <cell r="A79" t="str">
            <v>B24623180128</v>
          </cell>
          <cell r="B79">
            <v>0</v>
          </cell>
          <cell r="C79">
            <v>11.068868999999999</v>
          </cell>
          <cell r="D79">
            <v>0</v>
          </cell>
          <cell r="E79">
            <v>0</v>
          </cell>
          <cell r="F79">
            <v>0.81920300000000001</v>
          </cell>
        </row>
        <row r="80">
          <cell r="A80" t="str">
            <v>B24623180129</v>
          </cell>
          <cell r="B80">
            <v>0</v>
          </cell>
          <cell r="C80">
            <v>17.735614000000002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B24623160062</v>
          </cell>
          <cell r="B81">
            <v>0</v>
          </cell>
          <cell r="C81">
            <v>20.920755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B24623180130</v>
          </cell>
          <cell r="B82">
            <v>0</v>
          </cell>
          <cell r="C82">
            <v>9.8943399999999997</v>
          </cell>
          <cell r="D82">
            <v>0</v>
          </cell>
          <cell r="E82">
            <v>0</v>
          </cell>
          <cell r="F82">
            <v>0</v>
          </cell>
        </row>
        <row r="83">
          <cell r="A83" t="str">
            <v>B24623180131</v>
          </cell>
          <cell r="B83">
            <v>0</v>
          </cell>
          <cell r="C83">
            <v>6.6367929999999999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B24623180132</v>
          </cell>
          <cell r="B84">
            <v>0</v>
          </cell>
          <cell r="C84">
            <v>0</v>
          </cell>
          <cell r="D84">
            <v>36.806308000000001</v>
          </cell>
          <cell r="E84">
            <v>1.6783509999999999</v>
          </cell>
          <cell r="F84">
            <v>0</v>
          </cell>
        </row>
        <row r="85">
          <cell r="A85" t="str">
            <v>B24623180133</v>
          </cell>
          <cell r="B85">
            <v>0</v>
          </cell>
          <cell r="C85">
            <v>6.2320760000000002</v>
          </cell>
          <cell r="D85">
            <v>0</v>
          </cell>
          <cell r="E85">
            <v>0</v>
          </cell>
          <cell r="F85">
            <v>0.519208</v>
          </cell>
        </row>
        <row r="86">
          <cell r="A86" t="str">
            <v>B24623180134</v>
          </cell>
          <cell r="B86">
            <v>0</v>
          </cell>
          <cell r="C86">
            <v>6.4528299999999996</v>
          </cell>
          <cell r="D86">
            <v>0.28559499999999999</v>
          </cell>
          <cell r="E86">
            <v>0</v>
          </cell>
          <cell r="F86">
            <v>0</v>
          </cell>
        </row>
        <row r="87">
          <cell r="A87" t="str">
            <v>B24623180135</v>
          </cell>
          <cell r="B87">
            <v>0</v>
          </cell>
          <cell r="C87">
            <v>7.5471700000000004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B24623180136</v>
          </cell>
          <cell r="B88">
            <v>0</v>
          </cell>
          <cell r="C88">
            <v>8.9084900000000005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B24623180138</v>
          </cell>
          <cell r="B89">
            <v>0</v>
          </cell>
          <cell r="C89">
            <v>0</v>
          </cell>
          <cell r="D89">
            <v>0.71398799999999996</v>
          </cell>
          <cell r="E89">
            <v>0</v>
          </cell>
          <cell r="F89">
            <v>0</v>
          </cell>
        </row>
        <row r="90">
          <cell r="A90" t="str">
            <v>B24623180139</v>
          </cell>
          <cell r="B90">
            <v>1.9150943396226401</v>
          </cell>
          <cell r="C90">
            <v>4.2264150000000003</v>
          </cell>
          <cell r="D90">
            <v>1.5885480000000001</v>
          </cell>
          <cell r="E90">
            <v>0.514513</v>
          </cell>
          <cell r="F90">
            <v>1.2400679999999999</v>
          </cell>
        </row>
        <row r="91">
          <cell r="A91" t="str">
            <v>B24623180141</v>
          </cell>
          <cell r="B91">
            <v>0</v>
          </cell>
          <cell r="C91">
            <v>9.3584899999999998</v>
          </cell>
          <cell r="D91">
            <v>1.437006</v>
          </cell>
          <cell r="E91">
            <v>3.1278E-2</v>
          </cell>
          <cell r="F91">
            <v>1.0563210000000001</v>
          </cell>
        </row>
        <row r="92">
          <cell r="A92" t="str">
            <v>B24623180142</v>
          </cell>
          <cell r="B92">
            <v>0</v>
          </cell>
          <cell r="C92">
            <v>178.768171</v>
          </cell>
          <cell r="D92">
            <v>28.676960999999999</v>
          </cell>
          <cell r="E92">
            <v>5.5123439999999997</v>
          </cell>
          <cell r="F92">
            <v>14.197666</v>
          </cell>
        </row>
        <row r="93">
          <cell r="A93" t="str">
            <v>B24623180143</v>
          </cell>
          <cell r="B93">
            <v>3.3726415094339601</v>
          </cell>
          <cell r="C93">
            <v>3.3481130000000001</v>
          </cell>
          <cell r="D93">
            <v>1.1131089999999999</v>
          </cell>
          <cell r="E93">
            <v>2.4599999999999999E-3</v>
          </cell>
          <cell r="F93">
            <v>0</v>
          </cell>
        </row>
        <row r="94">
          <cell r="A94" t="str">
            <v>B24623180144</v>
          </cell>
          <cell r="B94">
            <v>0</v>
          </cell>
          <cell r="C94">
            <v>8.3147169999999999</v>
          </cell>
          <cell r="D94">
            <v>0.43686799999999998</v>
          </cell>
          <cell r="E94">
            <v>9.2399999999999996E-2</v>
          </cell>
          <cell r="F94">
            <v>0.51854599999999995</v>
          </cell>
        </row>
        <row r="95">
          <cell r="A95" t="str">
            <v>B24623180145</v>
          </cell>
          <cell r="B95">
            <v>2.86415094339623</v>
          </cell>
          <cell r="C95">
            <v>8.7297170000000008</v>
          </cell>
          <cell r="D95">
            <v>3.085823</v>
          </cell>
          <cell r="E95">
            <v>0.74748000000000003</v>
          </cell>
          <cell r="F95">
            <v>0</v>
          </cell>
        </row>
        <row r="96">
          <cell r="A96" t="str">
            <v>B24623180146</v>
          </cell>
          <cell r="B96">
            <v>0</v>
          </cell>
          <cell r="C96">
            <v>2.837736</v>
          </cell>
          <cell r="D96">
            <v>1.1131089999999999</v>
          </cell>
          <cell r="E96">
            <v>2.4599999999999999E-3</v>
          </cell>
          <cell r="F96">
            <v>0</v>
          </cell>
        </row>
        <row r="97">
          <cell r="A97" t="str">
            <v>B24623180147</v>
          </cell>
          <cell r="B97">
            <v>0</v>
          </cell>
          <cell r="C97">
            <v>2.4377360000000001</v>
          </cell>
          <cell r="D97">
            <v>0.28559499999999999</v>
          </cell>
          <cell r="E97">
            <v>0</v>
          </cell>
          <cell r="F97">
            <v>0</v>
          </cell>
        </row>
        <row r="98">
          <cell r="A98" t="str">
            <v>B24623160073</v>
          </cell>
          <cell r="B98">
            <v>0</v>
          </cell>
          <cell r="C98">
            <v>2.2108020000000002</v>
          </cell>
          <cell r="D98">
            <v>7.9196960000000001</v>
          </cell>
          <cell r="E98">
            <v>0.74034299999999997</v>
          </cell>
          <cell r="F98">
            <v>3.1943380000000001</v>
          </cell>
        </row>
        <row r="99">
          <cell r="A99" t="str">
            <v>B24623180148</v>
          </cell>
          <cell r="B99">
            <v>0</v>
          </cell>
          <cell r="C99">
            <v>10.148113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B24623180149</v>
          </cell>
          <cell r="B100">
            <v>3.0773584905660401</v>
          </cell>
          <cell r="C100">
            <v>9.060378</v>
          </cell>
          <cell r="D100">
            <v>0</v>
          </cell>
          <cell r="E100">
            <v>0</v>
          </cell>
          <cell r="F100">
            <v>5.8500000000000003E-2</v>
          </cell>
        </row>
        <row r="101">
          <cell r="A101" t="str">
            <v>B24623180150</v>
          </cell>
          <cell r="B101">
            <v>13.981132075471701</v>
          </cell>
          <cell r="C101">
            <v>7.3867929999999999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B24623180151</v>
          </cell>
          <cell r="B102">
            <v>3.04245283018868</v>
          </cell>
          <cell r="C102">
            <v>0</v>
          </cell>
          <cell r="D102">
            <v>1.1131089999999999</v>
          </cell>
          <cell r="E102">
            <v>2.4599999999999999E-3</v>
          </cell>
          <cell r="F102">
            <v>0</v>
          </cell>
        </row>
        <row r="103">
          <cell r="A103" t="str">
            <v>B24623180152</v>
          </cell>
          <cell r="B103">
            <v>2.7114150943396198</v>
          </cell>
          <cell r="C103">
            <v>4.9924530000000003</v>
          </cell>
          <cell r="D103">
            <v>2.09253</v>
          </cell>
          <cell r="E103">
            <v>0</v>
          </cell>
          <cell r="F103">
            <v>1.3342609999999999</v>
          </cell>
        </row>
        <row r="104">
          <cell r="A104" t="str">
            <v>B24623180153</v>
          </cell>
          <cell r="B104">
            <v>0</v>
          </cell>
          <cell r="C104">
            <v>0</v>
          </cell>
          <cell r="D104">
            <v>6.3396460000000001</v>
          </cell>
          <cell r="E104">
            <v>2.1650079999999998</v>
          </cell>
          <cell r="F104">
            <v>5.3669209999999996</v>
          </cell>
        </row>
        <row r="105">
          <cell r="A105" t="str">
            <v>B24623180154</v>
          </cell>
          <cell r="B105">
            <v>6.4924528301886797</v>
          </cell>
          <cell r="C105">
            <v>4.1586800000000004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B24623180156</v>
          </cell>
          <cell r="B106">
            <v>1.71698113207547</v>
          </cell>
          <cell r="C106">
            <v>4.4245279999999996</v>
          </cell>
          <cell r="D106">
            <v>0.50676299999999996</v>
          </cell>
          <cell r="E106">
            <v>7.6092999999999994E-2</v>
          </cell>
          <cell r="F106">
            <v>0.36584899999999998</v>
          </cell>
        </row>
        <row r="107">
          <cell r="A107" t="str">
            <v>B24623180157</v>
          </cell>
          <cell r="B107">
            <v>4.70541509433962</v>
          </cell>
          <cell r="C107">
            <v>80.083870000000005</v>
          </cell>
          <cell r="D107">
            <v>42.191000000000003</v>
          </cell>
          <cell r="E107">
            <v>4.8165449999999996</v>
          </cell>
          <cell r="F107">
            <v>5.7528079999999999</v>
          </cell>
        </row>
        <row r="108">
          <cell r="A108" t="str">
            <v>B24623180158</v>
          </cell>
          <cell r="B108">
            <v>0</v>
          </cell>
          <cell r="C108">
            <v>4.2089150000000002</v>
          </cell>
          <cell r="D108">
            <v>0.28559499999999999</v>
          </cell>
          <cell r="E108">
            <v>0</v>
          </cell>
          <cell r="F108">
            <v>0</v>
          </cell>
        </row>
        <row r="109">
          <cell r="A109" t="str">
            <v>B24623180159</v>
          </cell>
          <cell r="B109">
            <v>0</v>
          </cell>
          <cell r="C109">
            <v>11.11816</v>
          </cell>
          <cell r="D109">
            <v>1.102179</v>
          </cell>
          <cell r="E109">
            <v>0.13681199999999999</v>
          </cell>
          <cell r="F109">
            <v>0</v>
          </cell>
        </row>
        <row r="110">
          <cell r="A110" t="str">
            <v>B24623180160</v>
          </cell>
          <cell r="B110">
            <v>0.30660377358490598</v>
          </cell>
          <cell r="C110">
            <v>3.311321</v>
          </cell>
          <cell r="D110">
            <v>0.28559499999999999</v>
          </cell>
          <cell r="E110">
            <v>0</v>
          </cell>
          <cell r="F110">
            <v>0</v>
          </cell>
        </row>
        <row r="111">
          <cell r="A111" t="str">
            <v>B24623180161</v>
          </cell>
          <cell r="B111">
            <v>0</v>
          </cell>
          <cell r="C111">
            <v>13.84717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B24623180162</v>
          </cell>
          <cell r="B112">
            <v>10.5660377358491</v>
          </cell>
          <cell r="C112">
            <v>11.334906</v>
          </cell>
          <cell r="D112">
            <v>0</v>
          </cell>
          <cell r="E112">
            <v>-1.13686837721616E-17</v>
          </cell>
          <cell r="F112">
            <v>3.5501589999999998</v>
          </cell>
        </row>
        <row r="113">
          <cell r="A113" t="str">
            <v>B24623180163</v>
          </cell>
          <cell r="B113">
            <v>0</v>
          </cell>
          <cell r="C113">
            <v>14.628774</v>
          </cell>
          <cell r="D113">
            <v>4.1851839999999996</v>
          </cell>
          <cell r="E113">
            <v>1.7181090000000001</v>
          </cell>
          <cell r="F113">
            <v>2.4293809999999998</v>
          </cell>
        </row>
        <row r="114">
          <cell r="A114" t="str">
            <v>B24623180164</v>
          </cell>
          <cell r="B114">
            <v>6.6037735849056602</v>
          </cell>
          <cell r="C114">
            <v>4.9688679999999996</v>
          </cell>
          <cell r="D114">
            <v>3.4278819999999999</v>
          </cell>
          <cell r="E114">
            <v>8.2960000000000006E-2</v>
          </cell>
          <cell r="F114">
            <v>5.3846999999999999E-2</v>
          </cell>
        </row>
        <row r="115">
          <cell r="A115" t="str">
            <v>B24623180165</v>
          </cell>
          <cell r="B115">
            <v>0</v>
          </cell>
          <cell r="C115">
            <v>12.01</v>
          </cell>
          <cell r="D115">
            <v>4.8</v>
          </cell>
          <cell r="E115">
            <v>0.56291400000000003</v>
          </cell>
          <cell r="F115">
            <v>3.8689680000000002</v>
          </cell>
        </row>
        <row r="116">
          <cell r="A116" t="str">
            <v>B24623160091</v>
          </cell>
          <cell r="B116">
            <v>0</v>
          </cell>
          <cell r="C116">
            <v>1.299121</v>
          </cell>
          <cell r="D116">
            <v>5.4101499999999998</v>
          </cell>
          <cell r="E116">
            <v>2.3042579999999999</v>
          </cell>
          <cell r="F116">
            <v>1.3934299999999999</v>
          </cell>
        </row>
        <row r="117">
          <cell r="A117" t="str">
            <v>B24623160092</v>
          </cell>
          <cell r="B117">
            <v>0</v>
          </cell>
          <cell r="C117">
            <v>22.583358</v>
          </cell>
          <cell r="D117">
            <v>120.99900599999999</v>
          </cell>
          <cell r="E117">
            <v>12.663137000000001</v>
          </cell>
          <cell r="F117">
            <v>60.376339999999999</v>
          </cell>
        </row>
        <row r="118">
          <cell r="A118" t="str">
            <v>B24623180166</v>
          </cell>
          <cell r="B118">
            <v>5.0433962264150898</v>
          </cell>
          <cell r="C118">
            <v>8.5886790000000008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B24623180167</v>
          </cell>
          <cell r="B119">
            <v>11.8867924528302</v>
          </cell>
          <cell r="C119">
            <v>5.0943399999999999</v>
          </cell>
          <cell r="D119">
            <v>0</v>
          </cell>
          <cell r="E119">
            <v>0</v>
          </cell>
          <cell r="F119">
            <v>0</v>
          </cell>
        </row>
        <row r="120">
          <cell r="A120" t="str">
            <v>B24623180168</v>
          </cell>
          <cell r="B120">
            <v>0</v>
          </cell>
          <cell r="C120">
            <v>11.886791000000001</v>
          </cell>
          <cell r="D120">
            <v>0.83491499999999996</v>
          </cell>
          <cell r="E120">
            <v>0.182417</v>
          </cell>
          <cell r="F120">
            <v>0</v>
          </cell>
        </row>
        <row r="121">
          <cell r="A121" t="str">
            <v>B24623180169</v>
          </cell>
          <cell r="B121">
            <v>0</v>
          </cell>
          <cell r="C121">
            <v>0</v>
          </cell>
          <cell r="D121">
            <v>20.250036000000001</v>
          </cell>
          <cell r="E121">
            <v>4.0948609999999999</v>
          </cell>
          <cell r="F121">
            <v>0</v>
          </cell>
        </row>
        <row r="122">
          <cell r="A122" t="str">
            <v>B24623180170</v>
          </cell>
          <cell r="B122">
            <v>10.777358490566</v>
          </cell>
          <cell r="C122">
            <v>15.510566000000001</v>
          </cell>
          <cell r="D122">
            <v>0</v>
          </cell>
          <cell r="E122">
            <v>1.81898940354586E-16</v>
          </cell>
          <cell r="F122">
            <v>4.9527109999999999</v>
          </cell>
        </row>
        <row r="123">
          <cell r="A123" t="str">
            <v>B24623180171</v>
          </cell>
          <cell r="B123">
            <v>0</v>
          </cell>
          <cell r="C123">
            <v>13.378302</v>
          </cell>
          <cell r="D123">
            <v>4.2991000000000001</v>
          </cell>
          <cell r="E123">
            <v>0.53537100000000004</v>
          </cell>
          <cell r="F123">
            <v>0</v>
          </cell>
        </row>
        <row r="124">
          <cell r="A124" t="str">
            <v>B24623180172</v>
          </cell>
          <cell r="B124">
            <v>0</v>
          </cell>
          <cell r="C124">
            <v>11.377264</v>
          </cell>
          <cell r="D124">
            <v>5.7445360000000001</v>
          </cell>
          <cell r="E124">
            <v>1.916153</v>
          </cell>
          <cell r="F124">
            <v>3.3647079999999998</v>
          </cell>
        </row>
        <row r="125">
          <cell r="A125" t="str">
            <v>B24623180173</v>
          </cell>
          <cell r="B125">
            <v>12.5735849056604</v>
          </cell>
          <cell r="C125">
            <v>9.9169809999999998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B24623180174</v>
          </cell>
          <cell r="B126">
            <v>0</v>
          </cell>
          <cell r="C126">
            <v>0</v>
          </cell>
          <cell r="D126">
            <v>11.644683000000001</v>
          </cell>
          <cell r="E126">
            <v>2.8838249999999999</v>
          </cell>
          <cell r="F126">
            <v>7.5584559999999996</v>
          </cell>
        </row>
        <row r="127">
          <cell r="A127" t="str">
            <v>B24623180175</v>
          </cell>
          <cell r="B127">
            <v>0</v>
          </cell>
          <cell r="C127">
            <v>9.6580189999999995</v>
          </cell>
          <cell r="D127">
            <v>4.222906</v>
          </cell>
          <cell r="E127">
            <v>0.65629199999999999</v>
          </cell>
          <cell r="F127">
            <v>2.8722050000000001</v>
          </cell>
        </row>
        <row r="128">
          <cell r="A128" t="str">
            <v>B24623180176</v>
          </cell>
          <cell r="B128">
            <v>0</v>
          </cell>
          <cell r="C128">
            <v>0</v>
          </cell>
          <cell r="D128">
            <v>11.567309</v>
          </cell>
          <cell r="E128">
            <v>2.3417129999999999</v>
          </cell>
          <cell r="F128">
            <v>9.0276910000000008</v>
          </cell>
        </row>
        <row r="129">
          <cell r="A129" t="str">
            <v>B24623180177</v>
          </cell>
          <cell r="B129">
            <v>0</v>
          </cell>
          <cell r="C129">
            <v>10.203586</v>
          </cell>
          <cell r="D129">
            <v>4.6897880000000001</v>
          </cell>
          <cell r="E129">
            <v>0.43786399999999998</v>
          </cell>
          <cell r="F129">
            <v>3.3142740000000002</v>
          </cell>
        </row>
        <row r="130">
          <cell r="A130" t="str">
            <v>B24623180178</v>
          </cell>
          <cell r="B130">
            <v>0</v>
          </cell>
          <cell r="C130">
            <v>0</v>
          </cell>
          <cell r="D130">
            <v>8.2523560000000007</v>
          </cell>
          <cell r="E130">
            <v>1.893429</v>
          </cell>
          <cell r="F130">
            <v>5.9790979999999996</v>
          </cell>
        </row>
        <row r="131">
          <cell r="A131" t="str">
            <v>B24623180179</v>
          </cell>
          <cell r="B131">
            <v>0</v>
          </cell>
          <cell r="C131">
            <v>0</v>
          </cell>
          <cell r="D131">
            <v>9.305555</v>
          </cell>
          <cell r="E131">
            <v>2.4515720000000001</v>
          </cell>
          <cell r="F131">
            <v>6.4465219999999999</v>
          </cell>
        </row>
        <row r="132">
          <cell r="A132" t="str">
            <v>B24623180180</v>
          </cell>
          <cell r="B132">
            <v>12.5735849056604</v>
          </cell>
          <cell r="C132">
            <v>5.3886789999999998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B24623180181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B24623180182</v>
          </cell>
          <cell r="B134">
            <v>12.5735849056604</v>
          </cell>
          <cell r="C134">
            <v>5.3886789999999998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B24623180183</v>
          </cell>
          <cell r="B135">
            <v>11.371698113207501</v>
          </cell>
          <cell r="C135">
            <v>4.8735850000000003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B24623180184</v>
          </cell>
          <cell r="B136">
            <v>12.5735849056604</v>
          </cell>
          <cell r="C136">
            <v>5.3886789999999998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B24623180187</v>
          </cell>
          <cell r="B137">
            <v>0</v>
          </cell>
          <cell r="C137">
            <v>3.6179250000000001</v>
          </cell>
          <cell r="D137">
            <v>11.319903999999999</v>
          </cell>
          <cell r="E137">
            <v>0.13386300000000001</v>
          </cell>
          <cell r="F137">
            <v>0</v>
          </cell>
        </row>
        <row r="138">
          <cell r="A138" t="str">
            <v>B24623180188</v>
          </cell>
          <cell r="B138">
            <v>0</v>
          </cell>
          <cell r="C138">
            <v>0</v>
          </cell>
          <cell r="D138">
            <v>1.7466969999999999</v>
          </cell>
          <cell r="E138">
            <v>0.31922899999999998</v>
          </cell>
          <cell r="F138">
            <v>0</v>
          </cell>
        </row>
        <row r="139">
          <cell r="A139" t="str">
            <v>B24623180189</v>
          </cell>
          <cell r="B139">
            <v>0</v>
          </cell>
          <cell r="C139">
            <v>0</v>
          </cell>
          <cell r="D139">
            <v>0.19039700000000001</v>
          </cell>
          <cell r="E139">
            <v>0</v>
          </cell>
          <cell r="F139">
            <v>0</v>
          </cell>
        </row>
        <row r="140">
          <cell r="A140" t="str">
            <v>B24623180190</v>
          </cell>
          <cell r="B140">
            <v>0</v>
          </cell>
          <cell r="C140">
            <v>0</v>
          </cell>
          <cell r="D140">
            <v>9.7731560000000002</v>
          </cell>
          <cell r="E140">
            <v>0.78326200000000001</v>
          </cell>
          <cell r="F140">
            <v>1.8911</v>
          </cell>
        </row>
        <row r="141">
          <cell r="A141" t="str">
            <v>B24623180192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B24623180194</v>
          </cell>
          <cell r="B142">
            <v>305.66825471698098</v>
          </cell>
          <cell r="C142">
            <v>1052.8709040000001</v>
          </cell>
          <cell r="D142">
            <v>32.383693000000001</v>
          </cell>
          <cell r="E142">
            <v>9.3608560000000001</v>
          </cell>
          <cell r="F142">
            <v>23.811772999999999</v>
          </cell>
        </row>
        <row r="143">
          <cell r="A143" t="str">
            <v>B24623180195</v>
          </cell>
          <cell r="B143">
            <v>2.1294339622641498</v>
          </cell>
          <cell r="C143">
            <v>8.0397160000000003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B24623180196</v>
          </cell>
          <cell r="B144">
            <v>1.5306603773584899</v>
          </cell>
          <cell r="C144">
            <v>2.1707540000000001</v>
          </cell>
          <cell r="D144">
            <v>0.28559499999999999</v>
          </cell>
          <cell r="E144">
            <v>0</v>
          </cell>
          <cell r="F144">
            <v>0</v>
          </cell>
        </row>
        <row r="145">
          <cell r="A145" t="str">
            <v>B24623180197</v>
          </cell>
          <cell r="B145">
            <v>0</v>
          </cell>
          <cell r="C145">
            <v>0</v>
          </cell>
          <cell r="D145">
            <v>0.28559499999999999</v>
          </cell>
          <cell r="E145">
            <v>0</v>
          </cell>
          <cell r="F145">
            <v>0</v>
          </cell>
        </row>
        <row r="146">
          <cell r="A146" t="str">
            <v>B24623180198</v>
          </cell>
          <cell r="B146">
            <v>0</v>
          </cell>
          <cell r="C146">
            <v>0</v>
          </cell>
          <cell r="D146">
            <v>11.908151999999999</v>
          </cell>
          <cell r="E146">
            <v>1.2094450000000001</v>
          </cell>
          <cell r="F146">
            <v>0</v>
          </cell>
        </row>
        <row r="147">
          <cell r="A147" t="str">
            <v>B24623180199</v>
          </cell>
          <cell r="B147">
            <v>0</v>
          </cell>
          <cell r="C147">
            <v>0</v>
          </cell>
          <cell r="D147">
            <v>77.406890000000004</v>
          </cell>
          <cell r="E147">
            <v>6.9290599999999998</v>
          </cell>
          <cell r="F147">
            <v>10.718337999999999</v>
          </cell>
        </row>
        <row r="148">
          <cell r="A148" t="str">
            <v>B24623180200</v>
          </cell>
          <cell r="B148">
            <v>5.3773584905660403</v>
          </cell>
          <cell r="C148">
            <v>21.509433999999999</v>
          </cell>
          <cell r="D148">
            <v>1.8370070000000001</v>
          </cell>
          <cell r="E148">
            <v>0.193915</v>
          </cell>
          <cell r="F148">
            <v>0.40307399999999999</v>
          </cell>
        </row>
        <row r="149">
          <cell r="A149" t="str">
            <v>B24623180202</v>
          </cell>
          <cell r="B149">
            <v>12.877358490565999</v>
          </cell>
          <cell r="C149">
            <v>131.69811300000001</v>
          </cell>
          <cell r="D149">
            <v>9.0117100000000008</v>
          </cell>
          <cell r="E149">
            <v>2.1100319999999999</v>
          </cell>
          <cell r="F149">
            <v>5.9019219999999999</v>
          </cell>
        </row>
        <row r="150">
          <cell r="A150" t="str">
            <v>B24623160121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2</v>
          </cell>
        </row>
        <row r="151">
          <cell r="A151" t="str">
            <v>B24623160145</v>
          </cell>
          <cell r="B151">
            <v>5.52216981132075</v>
          </cell>
          <cell r="C151">
            <v>3.9481130000000002</v>
          </cell>
          <cell r="D151">
            <v>0</v>
          </cell>
          <cell r="E151">
            <v>0</v>
          </cell>
          <cell r="F151">
            <v>0</v>
          </cell>
        </row>
        <row r="152">
          <cell r="A152" t="str">
            <v>B24623180204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B24623180209</v>
          </cell>
          <cell r="B153">
            <v>0</v>
          </cell>
          <cell r="C153">
            <v>22.830189000000001</v>
          </cell>
          <cell r="D153">
            <v>10.09924</v>
          </cell>
          <cell r="E153">
            <v>1.7973399999999999</v>
          </cell>
          <cell r="F153">
            <v>0</v>
          </cell>
        </row>
        <row r="154">
          <cell r="A154" t="str">
            <v>B24623180210</v>
          </cell>
          <cell r="B154">
            <v>6.76084905660377</v>
          </cell>
          <cell r="C154">
            <v>14.852359</v>
          </cell>
          <cell r="D154">
            <v>1.7224980000000001</v>
          </cell>
          <cell r="E154">
            <v>0.20418900000000001</v>
          </cell>
          <cell r="F154">
            <v>0.13009999999999999</v>
          </cell>
        </row>
        <row r="155">
          <cell r="A155" t="str">
            <v>B24623180219</v>
          </cell>
          <cell r="B155">
            <v>18.4964150943396</v>
          </cell>
          <cell r="C155">
            <v>141.51283100000001</v>
          </cell>
          <cell r="D155">
            <v>20.519107000000002</v>
          </cell>
          <cell r="E155">
            <v>2.2288190000000001</v>
          </cell>
          <cell r="F155">
            <v>8.8642090000000007</v>
          </cell>
        </row>
        <row r="156">
          <cell r="A156" t="str">
            <v>B24623180220</v>
          </cell>
          <cell r="B156">
            <v>14.150943396226401</v>
          </cell>
          <cell r="C156">
            <v>40.482830999999997</v>
          </cell>
          <cell r="D156">
            <v>10.075469</v>
          </cell>
          <cell r="E156">
            <v>1.880093</v>
          </cell>
          <cell r="F156">
            <v>3.145616</v>
          </cell>
        </row>
        <row r="157">
          <cell r="A157" t="str">
            <v>B24623180222</v>
          </cell>
          <cell r="B157">
            <v>0</v>
          </cell>
          <cell r="C157">
            <v>262.05385799999999</v>
          </cell>
          <cell r="D157">
            <v>85.328331000000006</v>
          </cell>
          <cell r="E157">
            <v>7.5839819999999998</v>
          </cell>
          <cell r="F157">
            <v>26.847455</v>
          </cell>
        </row>
        <row r="158">
          <cell r="A158" t="str">
            <v>B24623180223</v>
          </cell>
          <cell r="B158">
            <v>31.132075471698101</v>
          </cell>
          <cell r="C158">
            <v>28.05</v>
          </cell>
          <cell r="D158">
            <v>9.8224490000000007</v>
          </cell>
          <cell r="E158">
            <v>0.32801000000000002</v>
          </cell>
          <cell r="F158">
            <v>3.9032490000000002</v>
          </cell>
        </row>
        <row r="159">
          <cell r="A159" t="str">
            <v>B24623180224</v>
          </cell>
          <cell r="B159">
            <v>3.2877358490566002</v>
          </cell>
          <cell r="C159">
            <v>14.090566000000001</v>
          </cell>
          <cell r="D159">
            <v>13.638836</v>
          </cell>
          <cell r="E159">
            <v>1.2144539999999999</v>
          </cell>
          <cell r="F159">
            <v>2.9148540000000001</v>
          </cell>
        </row>
        <row r="160">
          <cell r="A160" t="str">
            <v>B24623170023</v>
          </cell>
          <cell r="B160">
            <v>0</v>
          </cell>
          <cell r="C160">
            <v>31.132075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B24623180226</v>
          </cell>
          <cell r="B161">
            <v>0</v>
          </cell>
          <cell r="C161">
            <v>10.273585000000001</v>
          </cell>
          <cell r="D161">
            <v>2.29</v>
          </cell>
          <cell r="E161">
            <v>0</v>
          </cell>
          <cell r="F161">
            <v>0</v>
          </cell>
        </row>
        <row r="162">
          <cell r="A162" t="str">
            <v>B24623180230</v>
          </cell>
          <cell r="B162">
            <v>0</v>
          </cell>
          <cell r="C162">
            <v>0</v>
          </cell>
          <cell r="D162">
            <v>2.8178079999999999</v>
          </cell>
          <cell r="E162">
            <v>0.31176900000000002</v>
          </cell>
          <cell r="F162">
            <v>0.66297099999999998</v>
          </cell>
        </row>
        <row r="163">
          <cell r="A163" t="str">
            <v>B24623180231</v>
          </cell>
          <cell r="B163">
            <v>0</v>
          </cell>
          <cell r="C163">
            <v>0</v>
          </cell>
          <cell r="D163">
            <v>163.77351200000001</v>
          </cell>
          <cell r="E163">
            <v>0</v>
          </cell>
          <cell r="F163">
            <v>24.592106999999999</v>
          </cell>
        </row>
        <row r="164">
          <cell r="A164" t="str">
            <v>B24623180232</v>
          </cell>
          <cell r="B164">
            <v>0</v>
          </cell>
          <cell r="C164">
            <v>0</v>
          </cell>
          <cell r="D164">
            <v>126.49236399999999</v>
          </cell>
          <cell r="E164">
            <v>0</v>
          </cell>
          <cell r="F164">
            <v>3.2896779999999999</v>
          </cell>
        </row>
        <row r="165">
          <cell r="A165" t="str">
            <v>B24623180234</v>
          </cell>
          <cell r="B165">
            <v>0</v>
          </cell>
          <cell r="C165">
            <v>0</v>
          </cell>
          <cell r="D165">
            <v>15.944418000000001</v>
          </cell>
          <cell r="E165">
            <v>1.262718</v>
          </cell>
          <cell r="F165">
            <v>7.983886</v>
          </cell>
        </row>
        <row r="166">
          <cell r="A166" t="str">
            <v>B24623180235</v>
          </cell>
          <cell r="B166">
            <v>0</v>
          </cell>
          <cell r="C166">
            <v>0</v>
          </cell>
          <cell r="D166">
            <v>38.250076999999997</v>
          </cell>
          <cell r="E166">
            <v>0</v>
          </cell>
          <cell r="F166">
            <v>2.177956</v>
          </cell>
        </row>
        <row r="167">
          <cell r="A167" t="str">
            <v>B24623180236</v>
          </cell>
          <cell r="B167">
            <v>3.2792452830188701</v>
          </cell>
          <cell r="C167">
            <v>28.420753999999999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B24623190002</v>
          </cell>
          <cell r="B168">
            <v>0</v>
          </cell>
          <cell r="C168">
            <v>1.307547</v>
          </cell>
          <cell r="D168">
            <v>1.44</v>
          </cell>
          <cell r="E168">
            <v>0</v>
          </cell>
          <cell r="F168">
            <v>0</v>
          </cell>
        </row>
        <row r="169">
          <cell r="A169" t="str">
            <v>B24623190005</v>
          </cell>
          <cell r="B169">
            <v>3.3998113207547198</v>
          </cell>
          <cell r="C169">
            <v>16.290566999999999</v>
          </cell>
          <cell r="D169">
            <v>1.411311</v>
          </cell>
          <cell r="E169">
            <v>0.41846800000000001</v>
          </cell>
          <cell r="F169">
            <v>1.4198660000000001</v>
          </cell>
        </row>
        <row r="170">
          <cell r="A170" t="str">
            <v>B24623190006</v>
          </cell>
          <cell r="B170">
            <v>0</v>
          </cell>
          <cell r="C170">
            <v>23.984905000000001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B24623190007</v>
          </cell>
          <cell r="B171">
            <v>0</v>
          </cell>
          <cell r="C171">
            <v>13.692451999999999</v>
          </cell>
          <cell r="D171">
            <v>15.457592</v>
          </cell>
          <cell r="E171">
            <v>3.018189</v>
          </cell>
          <cell r="F171">
            <v>0</v>
          </cell>
        </row>
        <row r="172">
          <cell r="A172" t="str">
            <v>B24623190008</v>
          </cell>
          <cell r="B172">
            <v>0</v>
          </cell>
          <cell r="C172">
            <v>18.10849</v>
          </cell>
          <cell r="D172">
            <v>4.6772869999999998</v>
          </cell>
          <cell r="E172">
            <v>0.11196200000000001</v>
          </cell>
          <cell r="F172">
            <v>2.101035</v>
          </cell>
        </row>
        <row r="173">
          <cell r="A173" t="str">
            <v>B24623190009</v>
          </cell>
          <cell r="B173">
            <v>0</v>
          </cell>
          <cell r="C173">
            <v>15.538397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B24623190010</v>
          </cell>
          <cell r="B174">
            <v>6.4754716981132097</v>
          </cell>
          <cell r="C174">
            <v>22.843018000000001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B24623170029</v>
          </cell>
          <cell r="B175">
            <v>0</v>
          </cell>
          <cell r="C175">
            <v>0</v>
          </cell>
          <cell r="D175">
            <v>36.556821999999997</v>
          </cell>
          <cell r="E175">
            <v>9.9696859999999994</v>
          </cell>
          <cell r="F175">
            <v>22.131073000000001</v>
          </cell>
        </row>
        <row r="176">
          <cell r="A176" t="str">
            <v>B24623170032</v>
          </cell>
          <cell r="B176">
            <v>0</v>
          </cell>
          <cell r="C176">
            <v>15.123585</v>
          </cell>
          <cell r="D176">
            <v>23.705646999999999</v>
          </cell>
          <cell r="E176">
            <v>7.0478909999999999</v>
          </cell>
          <cell r="F176">
            <v>17.163582999999999</v>
          </cell>
        </row>
        <row r="177">
          <cell r="A177" t="str">
            <v>B24623170040</v>
          </cell>
          <cell r="B177">
            <v>0</v>
          </cell>
          <cell r="C177">
            <v>21.414290999999999</v>
          </cell>
          <cell r="D177">
            <v>11.60141</v>
          </cell>
          <cell r="E177">
            <v>4.0922090000000004</v>
          </cell>
          <cell r="F177">
            <v>10.279308</v>
          </cell>
        </row>
        <row r="178">
          <cell r="A178" t="str">
            <v>B24623170041</v>
          </cell>
          <cell r="B178">
            <v>0</v>
          </cell>
          <cell r="C178">
            <v>13.111319999999999</v>
          </cell>
          <cell r="D178">
            <v>20.293451000000001</v>
          </cell>
          <cell r="E178">
            <v>6.4656079999999996</v>
          </cell>
          <cell r="F178">
            <v>18.354095000000001</v>
          </cell>
        </row>
        <row r="179">
          <cell r="A179" t="str">
            <v>B24623170052</v>
          </cell>
          <cell r="B179">
            <v>0</v>
          </cell>
          <cell r="C179">
            <v>0</v>
          </cell>
          <cell r="D179">
            <v>10.045023</v>
          </cell>
          <cell r="E179">
            <v>4.0434770000000002</v>
          </cell>
          <cell r="F179">
            <v>14.637855</v>
          </cell>
        </row>
        <row r="180">
          <cell r="A180" t="str">
            <v>B24623170057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A181" t="str">
            <v>B24623190011</v>
          </cell>
          <cell r="B181">
            <v>0</v>
          </cell>
          <cell r="C181">
            <v>42.641697999999998</v>
          </cell>
          <cell r="D181">
            <v>11.169504</v>
          </cell>
          <cell r="E181">
            <v>2.7821980000000002</v>
          </cell>
          <cell r="F181">
            <v>5.193873</v>
          </cell>
        </row>
        <row r="182">
          <cell r="A182" t="str">
            <v>B24623190012</v>
          </cell>
          <cell r="B182">
            <v>0</v>
          </cell>
          <cell r="C182">
            <v>76.415092999999999</v>
          </cell>
          <cell r="D182">
            <v>0.33028400000000002</v>
          </cell>
          <cell r="E182">
            <v>0.10147200000000001</v>
          </cell>
          <cell r="F182">
            <v>0.26613199999999998</v>
          </cell>
        </row>
        <row r="183">
          <cell r="A183" t="str">
            <v>B24623190013</v>
          </cell>
          <cell r="B183">
            <v>0</v>
          </cell>
          <cell r="C183">
            <v>0</v>
          </cell>
          <cell r="D183">
            <v>2.1090390000000001</v>
          </cell>
          <cell r="E183">
            <v>0.41347600000000001</v>
          </cell>
          <cell r="F183">
            <v>0.94599900000000003</v>
          </cell>
        </row>
        <row r="184">
          <cell r="A184" t="str">
            <v>B24623190014</v>
          </cell>
          <cell r="B184">
            <v>0</v>
          </cell>
          <cell r="C184">
            <v>9.3915100000000002</v>
          </cell>
          <cell r="D184">
            <v>10.86713</v>
          </cell>
          <cell r="E184">
            <v>1.0880890000000001</v>
          </cell>
          <cell r="F184">
            <v>5.8590200000000001</v>
          </cell>
        </row>
        <row r="185">
          <cell r="A185" t="str">
            <v>B24623190016</v>
          </cell>
          <cell r="B185">
            <v>0</v>
          </cell>
          <cell r="C185">
            <v>29.398868</v>
          </cell>
          <cell r="D185">
            <v>1.5827500000000001</v>
          </cell>
          <cell r="E185">
            <v>7.2289000000000006E-2</v>
          </cell>
          <cell r="F185">
            <v>1.3295729999999999</v>
          </cell>
        </row>
        <row r="186">
          <cell r="A186" t="str">
            <v>B24623190017</v>
          </cell>
          <cell r="B186">
            <v>2.8820754716981098</v>
          </cell>
          <cell r="C186">
            <v>14.333161</v>
          </cell>
          <cell r="D186">
            <v>3.8357030000000001</v>
          </cell>
          <cell r="E186">
            <v>0.92689900000000003</v>
          </cell>
          <cell r="F186">
            <v>2.0930749999999998</v>
          </cell>
        </row>
        <row r="187">
          <cell r="A187" t="str">
            <v>B24623190021</v>
          </cell>
          <cell r="B187">
            <v>0.33320754716981099</v>
          </cell>
          <cell r="C187">
            <v>299.25514199999998</v>
          </cell>
          <cell r="D187">
            <v>14.301185</v>
          </cell>
          <cell r="E187">
            <v>4.6825390000000002</v>
          </cell>
          <cell r="F187">
            <v>0</v>
          </cell>
        </row>
        <row r="188">
          <cell r="A188" t="str">
            <v>B24623190026</v>
          </cell>
          <cell r="B188">
            <v>14.688679245283</v>
          </cell>
          <cell r="C188">
            <v>132.19811300000001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B24623190027</v>
          </cell>
          <cell r="B189">
            <v>5.4235849056603804</v>
          </cell>
          <cell r="C189">
            <v>31.183019000000002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B24623190028</v>
          </cell>
          <cell r="B190">
            <v>0</v>
          </cell>
          <cell r="C190">
            <v>129.056603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B24623190029</v>
          </cell>
          <cell r="B191">
            <v>4.7009433962264104</v>
          </cell>
          <cell r="C191">
            <v>47.210706000000002</v>
          </cell>
          <cell r="D191">
            <v>16.583977000000001</v>
          </cell>
          <cell r="E191">
            <v>2.12622</v>
          </cell>
          <cell r="F191">
            <v>6.6596630000000001</v>
          </cell>
        </row>
        <row r="192">
          <cell r="A192" t="str">
            <v>B24623190030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B24623190031</v>
          </cell>
          <cell r="B193">
            <v>0</v>
          </cell>
          <cell r="C193">
            <v>0</v>
          </cell>
          <cell r="D193">
            <v>40.540137000000001</v>
          </cell>
          <cell r="E193">
            <v>7.2002600000000001</v>
          </cell>
          <cell r="F193">
            <v>17.988356</v>
          </cell>
        </row>
        <row r="194">
          <cell r="A194" t="str">
            <v>B24623190032</v>
          </cell>
          <cell r="B194">
            <v>6.2808490566037696</v>
          </cell>
          <cell r="C194">
            <v>46.949246000000002</v>
          </cell>
          <cell r="D194">
            <v>6.1358439999999996</v>
          </cell>
          <cell r="E194">
            <v>4.0796789999999996</v>
          </cell>
          <cell r="F194">
            <v>0.62059500000000001</v>
          </cell>
        </row>
        <row r="195">
          <cell r="A195" t="str">
            <v>B24623170064</v>
          </cell>
          <cell r="B195">
            <v>0</v>
          </cell>
          <cell r="C195">
            <v>0</v>
          </cell>
          <cell r="D195">
            <v>34.435468</v>
          </cell>
          <cell r="E195">
            <v>11.797074</v>
          </cell>
          <cell r="F195">
            <v>21.470022</v>
          </cell>
        </row>
        <row r="196">
          <cell r="A196" t="str">
            <v>B24623170074</v>
          </cell>
          <cell r="B196">
            <v>9.4339622641509404</v>
          </cell>
          <cell r="C196">
            <v>84.905658000000003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B24623190039</v>
          </cell>
          <cell r="B197">
            <v>0</v>
          </cell>
          <cell r="C197">
            <v>23.695754000000001</v>
          </cell>
          <cell r="D197">
            <v>3.7103640000000002</v>
          </cell>
          <cell r="E197">
            <v>8.2000000000000007E-3</v>
          </cell>
          <cell r="F197">
            <v>0.98661200000000004</v>
          </cell>
        </row>
        <row r="198">
          <cell r="A198" t="str">
            <v>B24623190040</v>
          </cell>
          <cell r="B198">
            <v>8.4080188679245307</v>
          </cell>
          <cell r="C198">
            <v>4.7509430000000004</v>
          </cell>
          <cell r="D198">
            <v>1.8376650000000001</v>
          </cell>
          <cell r="E198">
            <v>0.47206599999999999</v>
          </cell>
          <cell r="F198">
            <v>0.55990799999999996</v>
          </cell>
        </row>
        <row r="199">
          <cell r="A199" t="str">
            <v>B24623190043</v>
          </cell>
          <cell r="B199">
            <v>0</v>
          </cell>
          <cell r="C199">
            <v>0</v>
          </cell>
          <cell r="D199">
            <v>3.10189</v>
          </cell>
          <cell r="E199">
            <v>1.007498</v>
          </cell>
          <cell r="F199">
            <v>0</v>
          </cell>
        </row>
        <row r="200">
          <cell r="A200" t="str">
            <v>B24623190048</v>
          </cell>
          <cell r="B200">
            <v>0</v>
          </cell>
          <cell r="C200">
            <v>0</v>
          </cell>
          <cell r="D200">
            <v>66.325890000000001</v>
          </cell>
          <cell r="E200">
            <v>5.2001929999999996</v>
          </cell>
          <cell r="F200">
            <v>0</v>
          </cell>
        </row>
        <row r="201">
          <cell r="A201" t="str">
            <v>B24623190049</v>
          </cell>
          <cell r="B201">
            <v>10.3018867924528</v>
          </cell>
          <cell r="C201">
            <v>28.563962</v>
          </cell>
          <cell r="D201">
            <v>14.551242999999999</v>
          </cell>
          <cell r="E201">
            <v>2.9795099999999999</v>
          </cell>
          <cell r="F201">
            <v>7.7139369999999996</v>
          </cell>
        </row>
        <row r="202">
          <cell r="A202" t="str">
            <v>B24623190050</v>
          </cell>
          <cell r="B202">
            <v>11.1084905660377</v>
          </cell>
          <cell r="C202">
            <v>63.362831</v>
          </cell>
          <cell r="D202">
            <v>3.812738</v>
          </cell>
          <cell r="E202">
            <v>0.850271</v>
          </cell>
          <cell r="F202">
            <v>2.64E-2</v>
          </cell>
        </row>
        <row r="203">
          <cell r="A203" t="str">
            <v>B24623190051</v>
          </cell>
          <cell r="B203">
            <v>0</v>
          </cell>
          <cell r="C203">
            <v>11.674529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B24623190052</v>
          </cell>
          <cell r="B204">
            <v>0</v>
          </cell>
          <cell r="C204">
            <v>200.94339600000001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B24623190053</v>
          </cell>
          <cell r="B205">
            <v>0</v>
          </cell>
          <cell r="C205">
            <v>32.075471999999998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B24623190056</v>
          </cell>
          <cell r="B206">
            <v>0</v>
          </cell>
          <cell r="C206">
            <v>0</v>
          </cell>
          <cell r="D206">
            <v>52.117170000000002</v>
          </cell>
          <cell r="E206">
            <v>7.2734100000000002</v>
          </cell>
          <cell r="F206">
            <v>5.7252539999999996</v>
          </cell>
        </row>
        <row r="207">
          <cell r="A207" t="str">
            <v>B24623190057</v>
          </cell>
          <cell r="B207">
            <v>0</v>
          </cell>
          <cell r="C207">
            <v>0</v>
          </cell>
          <cell r="D207">
            <v>11.5427</v>
          </cell>
          <cell r="E207">
            <v>2.2459929999999999</v>
          </cell>
          <cell r="F207">
            <v>0.37796000000000002</v>
          </cell>
        </row>
        <row r="208">
          <cell r="A208" t="str">
            <v>B24623190059</v>
          </cell>
          <cell r="B208">
            <v>0</v>
          </cell>
          <cell r="C208">
            <v>0</v>
          </cell>
          <cell r="D208">
            <v>5.4132220000000002</v>
          </cell>
          <cell r="E208">
            <v>8.1332000000000002E-2</v>
          </cell>
          <cell r="F208">
            <v>1.817699</v>
          </cell>
        </row>
        <row r="209">
          <cell r="A209" t="str">
            <v>B24623170083</v>
          </cell>
          <cell r="B209">
            <v>0</v>
          </cell>
          <cell r="C209">
            <v>0</v>
          </cell>
          <cell r="D209">
            <v>2.9324240000000001</v>
          </cell>
          <cell r="E209">
            <v>0.354713</v>
          </cell>
          <cell r="F209">
            <v>0.784084</v>
          </cell>
        </row>
        <row r="210">
          <cell r="A210" t="str">
            <v>B24623170093</v>
          </cell>
          <cell r="B210">
            <v>0</v>
          </cell>
          <cell r="C210">
            <v>10.047169999999999</v>
          </cell>
          <cell r="D210">
            <v>22.116377</v>
          </cell>
          <cell r="E210">
            <v>3.9989300000000001</v>
          </cell>
          <cell r="F210">
            <v>16.762166000000001</v>
          </cell>
        </row>
        <row r="211">
          <cell r="A211" t="str">
            <v>B24623170094</v>
          </cell>
          <cell r="B211">
            <v>0</v>
          </cell>
          <cell r="C211">
            <v>0</v>
          </cell>
          <cell r="D211">
            <v>15.326223000000001</v>
          </cell>
          <cell r="E211">
            <v>3.6077400000000002</v>
          </cell>
          <cell r="F211">
            <v>11.613583999999999</v>
          </cell>
        </row>
        <row r="212">
          <cell r="A212" t="str">
            <v>B24623170097</v>
          </cell>
          <cell r="B212">
            <v>0</v>
          </cell>
          <cell r="C212">
            <v>0</v>
          </cell>
          <cell r="D212">
            <v>24.473220000000001</v>
          </cell>
          <cell r="E212">
            <v>3.526637</v>
          </cell>
          <cell r="F212">
            <v>18.2196</v>
          </cell>
        </row>
        <row r="213">
          <cell r="A213" t="str">
            <v>B24623190060</v>
          </cell>
          <cell r="B213">
            <v>4.9756603773584898</v>
          </cell>
          <cell r="C213">
            <v>10.413914999999999</v>
          </cell>
          <cell r="D213">
            <v>14.945073000000001</v>
          </cell>
          <cell r="E213">
            <v>0.61041299999999998</v>
          </cell>
          <cell r="F213">
            <v>7.0856130000000004</v>
          </cell>
        </row>
        <row r="214">
          <cell r="A214" t="str">
            <v>B24623190062</v>
          </cell>
          <cell r="B214">
            <v>5.4322641509434</v>
          </cell>
          <cell r="C214">
            <v>10.574528000000001</v>
          </cell>
          <cell r="D214">
            <v>0.71398799999999996</v>
          </cell>
          <cell r="E214">
            <v>0</v>
          </cell>
          <cell r="F214">
            <v>0</v>
          </cell>
        </row>
        <row r="215">
          <cell r="A215" t="str">
            <v>B24623190065</v>
          </cell>
          <cell r="B215">
            <v>6.3603773584905703</v>
          </cell>
          <cell r="C215">
            <v>10.593397</v>
          </cell>
          <cell r="D215">
            <v>7.7585889999999997</v>
          </cell>
          <cell r="E215">
            <v>1.297285</v>
          </cell>
          <cell r="F215">
            <v>0</v>
          </cell>
        </row>
        <row r="216">
          <cell r="A216" t="str">
            <v>B24623190066</v>
          </cell>
          <cell r="B216">
            <v>2.9264150943396201</v>
          </cell>
          <cell r="C216">
            <v>5.684717</v>
          </cell>
          <cell r="D216">
            <v>1.6777420000000001</v>
          </cell>
          <cell r="E216">
            <v>0.36530000000000001</v>
          </cell>
          <cell r="F216">
            <v>0</v>
          </cell>
        </row>
        <row r="217">
          <cell r="A217" t="str">
            <v>B24623190068</v>
          </cell>
          <cell r="B217">
            <v>13.6320754716981</v>
          </cell>
          <cell r="C217">
            <v>0</v>
          </cell>
          <cell r="D217">
            <v>0.69719399999999998</v>
          </cell>
          <cell r="E217">
            <v>0.25021700000000002</v>
          </cell>
          <cell r="F217">
            <v>0</v>
          </cell>
        </row>
        <row r="218">
          <cell r="A218" t="str">
            <v>B24623190069</v>
          </cell>
          <cell r="B218">
            <v>0</v>
          </cell>
          <cell r="C218">
            <v>0</v>
          </cell>
          <cell r="D218">
            <v>0.51432100000000003</v>
          </cell>
          <cell r="E218">
            <v>0.242426</v>
          </cell>
          <cell r="F218">
            <v>0.24199799999999999</v>
          </cell>
        </row>
        <row r="219">
          <cell r="A219" t="str">
            <v>B24623190070</v>
          </cell>
          <cell r="B219">
            <v>65.511273584905695</v>
          </cell>
          <cell r="C219">
            <v>120.899765</v>
          </cell>
          <cell r="D219">
            <v>114.40110300000001</v>
          </cell>
          <cell r="E219">
            <v>8.6652159999999991</v>
          </cell>
          <cell r="F219">
            <v>30.032848000000001</v>
          </cell>
        </row>
        <row r="220">
          <cell r="A220" t="str">
            <v>B24623190076</v>
          </cell>
          <cell r="B220">
            <v>3.2196226415094298</v>
          </cell>
          <cell r="C220">
            <v>8.8825470000000006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B24623190077</v>
          </cell>
          <cell r="B221">
            <v>2.6547169811320801</v>
          </cell>
          <cell r="C221">
            <v>7.8830179999999999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B24623190079</v>
          </cell>
          <cell r="B222">
            <v>15.094339622641501</v>
          </cell>
          <cell r="C222">
            <v>43.773584</v>
          </cell>
          <cell r="D222">
            <v>5.0898560000000002</v>
          </cell>
          <cell r="E222">
            <v>0.34589399999999998</v>
          </cell>
          <cell r="F222">
            <v>0</v>
          </cell>
        </row>
        <row r="223">
          <cell r="A223" t="str">
            <v>B24623190080</v>
          </cell>
          <cell r="B223">
            <v>0</v>
          </cell>
          <cell r="C223">
            <v>0</v>
          </cell>
          <cell r="D223">
            <v>95.942761000000004</v>
          </cell>
          <cell r="E223">
            <v>0</v>
          </cell>
          <cell r="F223">
            <v>0.36059999999999998</v>
          </cell>
        </row>
        <row r="224">
          <cell r="A224" t="str">
            <v>B24623190083</v>
          </cell>
          <cell r="B224">
            <v>18.5840707964602</v>
          </cell>
          <cell r="C224">
            <v>0</v>
          </cell>
          <cell r="D224">
            <v>10.547304</v>
          </cell>
          <cell r="E224">
            <v>0.114469</v>
          </cell>
          <cell r="F224">
            <v>2.69604</v>
          </cell>
        </row>
        <row r="225">
          <cell r="A225" t="str">
            <v>B24623190084</v>
          </cell>
          <cell r="B225">
            <v>0</v>
          </cell>
          <cell r="C225">
            <v>4.8537730000000003</v>
          </cell>
          <cell r="D225">
            <v>5.660666</v>
          </cell>
          <cell r="E225">
            <v>0.95844099999999999</v>
          </cell>
          <cell r="F225">
            <v>2.6034679999999999</v>
          </cell>
        </row>
        <row r="226">
          <cell r="A226" t="str">
            <v>B24623190085</v>
          </cell>
          <cell r="B226">
            <v>0</v>
          </cell>
          <cell r="C226">
            <v>0</v>
          </cell>
          <cell r="D226">
            <v>7.1477110000000001</v>
          </cell>
          <cell r="E226">
            <v>1.1619759999999999</v>
          </cell>
          <cell r="F226">
            <v>0</v>
          </cell>
        </row>
        <row r="227">
          <cell r="A227" t="str">
            <v>B24623190086</v>
          </cell>
          <cell r="B227">
            <v>230.33962264150901</v>
          </cell>
          <cell r="C227">
            <v>14.977358000000001</v>
          </cell>
          <cell r="D227">
            <v>10.179712</v>
          </cell>
          <cell r="E227">
            <v>0.69179999999999997</v>
          </cell>
          <cell r="F227">
            <v>0</v>
          </cell>
        </row>
        <row r="228">
          <cell r="A228" t="str">
            <v>B24623150016</v>
          </cell>
          <cell r="B228">
            <v>0</v>
          </cell>
          <cell r="C228">
            <v>370.62666999999999</v>
          </cell>
          <cell r="D228">
            <v>61.304326000000003</v>
          </cell>
          <cell r="E228">
            <v>16.572634000000001</v>
          </cell>
          <cell r="F228">
            <v>17.668220000000002</v>
          </cell>
        </row>
        <row r="229">
          <cell r="A229" t="str">
            <v>B24623150018</v>
          </cell>
          <cell r="B229">
            <v>0</v>
          </cell>
          <cell r="C229">
            <v>203.795615</v>
          </cell>
          <cell r="D229">
            <v>115.621045</v>
          </cell>
          <cell r="E229">
            <v>26.915526</v>
          </cell>
          <cell r="F229">
            <v>144.28258199999999</v>
          </cell>
        </row>
        <row r="230">
          <cell r="A230" t="str">
            <v>B24623150020</v>
          </cell>
          <cell r="B230">
            <v>5.03994339622641</v>
          </cell>
          <cell r="C230">
            <v>268.11872399999999</v>
          </cell>
          <cell r="D230">
            <v>4.8174109999999999</v>
          </cell>
          <cell r="E230">
            <v>0.75762099999999999</v>
          </cell>
          <cell r="F230">
            <v>0.36180499999999999</v>
          </cell>
        </row>
        <row r="231">
          <cell r="A231" t="str">
            <v>B24623170107</v>
          </cell>
          <cell r="B231">
            <v>0</v>
          </cell>
          <cell r="C231">
            <v>2.2240570000000002</v>
          </cell>
          <cell r="D231">
            <v>0.21</v>
          </cell>
          <cell r="E231">
            <v>0</v>
          </cell>
          <cell r="F231">
            <v>3.6499999999999998E-2</v>
          </cell>
        </row>
        <row r="232">
          <cell r="A232" t="str">
            <v>B24623170114</v>
          </cell>
          <cell r="B232">
            <v>0</v>
          </cell>
          <cell r="C232">
            <v>373.59083800000002</v>
          </cell>
          <cell r="D232">
            <v>481.02945899999997</v>
          </cell>
          <cell r="E232">
            <v>66.041105000000002</v>
          </cell>
          <cell r="F232">
            <v>268.46351700000002</v>
          </cell>
        </row>
        <row r="233">
          <cell r="A233" t="str">
            <v>B24623170115</v>
          </cell>
          <cell r="B233">
            <v>0</v>
          </cell>
          <cell r="C233">
            <v>3.9905659999999998</v>
          </cell>
          <cell r="D233">
            <v>90.280450999999999</v>
          </cell>
          <cell r="E233">
            <v>16.068684000000001</v>
          </cell>
          <cell r="F233">
            <v>60.393621000000003</v>
          </cell>
        </row>
        <row r="234">
          <cell r="A234" t="str">
            <v>B24623170118</v>
          </cell>
          <cell r="B234">
            <v>0</v>
          </cell>
          <cell r="C234">
            <v>2.4537740000000001</v>
          </cell>
          <cell r="D234">
            <v>38.161565000000003</v>
          </cell>
          <cell r="E234">
            <v>0</v>
          </cell>
          <cell r="F234">
            <v>38.983358000000003</v>
          </cell>
        </row>
        <row r="235">
          <cell r="A235" t="str">
            <v>B24623190087</v>
          </cell>
          <cell r="B235">
            <v>0</v>
          </cell>
          <cell r="C235">
            <v>0</v>
          </cell>
          <cell r="D235">
            <v>1.7992809999999999</v>
          </cell>
          <cell r="E235">
            <v>0.26314900000000002</v>
          </cell>
          <cell r="F235">
            <v>0</v>
          </cell>
        </row>
        <row r="236">
          <cell r="A236" t="str">
            <v>B24623190089</v>
          </cell>
          <cell r="B236">
            <v>0</v>
          </cell>
          <cell r="C236">
            <v>0</v>
          </cell>
          <cell r="D236">
            <v>4.1026040000000004</v>
          </cell>
          <cell r="E236">
            <v>0.192858</v>
          </cell>
          <cell r="F236">
            <v>0</v>
          </cell>
        </row>
        <row r="237">
          <cell r="A237" t="str">
            <v>B24623190090</v>
          </cell>
          <cell r="B237">
            <v>27.698113207547198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B24623190091</v>
          </cell>
          <cell r="B238">
            <v>0</v>
          </cell>
          <cell r="C238">
            <v>0</v>
          </cell>
          <cell r="D238">
            <v>1.0256510000000001</v>
          </cell>
          <cell r="E238">
            <v>4.8214E-2</v>
          </cell>
          <cell r="F238">
            <v>0</v>
          </cell>
        </row>
        <row r="239">
          <cell r="A239" t="str">
            <v>B24623190093</v>
          </cell>
          <cell r="B239">
            <v>0</v>
          </cell>
          <cell r="C239">
            <v>0</v>
          </cell>
          <cell r="D239">
            <v>1.0256510000000001</v>
          </cell>
          <cell r="E239">
            <v>4.8214E-2</v>
          </cell>
          <cell r="F239">
            <v>0</v>
          </cell>
        </row>
        <row r="240">
          <cell r="A240" t="str">
            <v>B24623190095</v>
          </cell>
          <cell r="B240">
            <v>0</v>
          </cell>
          <cell r="C240">
            <v>0</v>
          </cell>
          <cell r="D240">
            <v>2.0513020000000002</v>
          </cell>
          <cell r="E240">
            <v>9.6429000000000001E-2</v>
          </cell>
          <cell r="F240">
            <v>0</v>
          </cell>
        </row>
        <row r="241">
          <cell r="A241" t="str">
            <v>B24623190096</v>
          </cell>
          <cell r="B241">
            <v>0</v>
          </cell>
          <cell r="C241">
            <v>0</v>
          </cell>
          <cell r="D241">
            <v>3.6923439999999998</v>
          </cell>
          <cell r="E241">
            <v>0.173572</v>
          </cell>
          <cell r="F241">
            <v>0</v>
          </cell>
        </row>
        <row r="242">
          <cell r="A242" t="str">
            <v>B24623190097</v>
          </cell>
          <cell r="B242">
            <v>0</v>
          </cell>
          <cell r="C242">
            <v>0</v>
          </cell>
          <cell r="D242">
            <v>1.0256510000000001</v>
          </cell>
          <cell r="E242">
            <v>4.8214E-2</v>
          </cell>
          <cell r="F242">
            <v>0</v>
          </cell>
        </row>
        <row r="243">
          <cell r="A243" t="str">
            <v>B24623190098</v>
          </cell>
          <cell r="B243">
            <v>0</v>
          </cell>
          <cell r="C243">
            <v>0</v>
          </cell>
          <cell r="D243">
            <v>616.16299700000002</v>
          </cell>
          <cell r="E243">
            <v>0</v>
          </cell>
          <cell r="F243">
            <v>2.4811529999999999</v>
          </cell>
        </row>
        <row r="244">
          <cell r="A244" t="str">
            <v>B24623190099</v>
          </cell>
          <cell r="B244">
            <v>0</v>
          </cell>
          <cell r="C244">
            <v>0</v>
          </cell>
          <cell r="D244">
            <v>4.1026040000000004</v>
          </cell>
          <cell r="E244">
            <v>0.192858</v>
          </cell>
          <cell r="F244">
            <v>0</v>
          </cell>
        </row>
        <row r="245">
          <cell r="A245" t="str">
            <v>B24623190100</v>
          </cell>
          <cell r="B245">
            <v>0</v>
          </cell>
          <cell r="C245">
            <v>0</v>
          </cell>
          <cell r="D245">
            <v>4.1026040000000004</v>
          </cell>
          <cell r="E245">
            <v>0.192858</v>
          </cell>
          <cell r="F245">
            <v>0</v>
          </cell>
        </row>
        <row r="246">
          <cell r="A246" t="str">
            <v>B24623190101</v>
          </cell>
          <cell r="B246">
            <v>0</v>
          </cell>
          <cell r="C246">
            <v>0</v>
          </cell>
          <cell r="D246">
            <v>1.824217</v>
          </cell>
          <cell r="E246">
            <v>0.29931999999999997</v>
          </cell>
          <cell r="F246">
            <v>0.76525399999999999</v>
          </cell>
        </row>
        <row r="247">
          <cell r="A247" t="str">
            <v>B24623190102</v>
          </cell>
          <cell r="B247">
            <v>27.698113207547198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B24623190103</v>
          </cell>
          <cell r="B248">
            <v>0</v>
          </cell>
          <cell r="C248">
            <v>0</v>
          </cell>
          <cell r="D248">
            <v>5.0898560000000002</v>
          </cell>
          <cell r="E248">
            <v>0.34590100000000001</v>
          </cell>
          <cell r="F248">
            <v>0</v>
          </cell>
        </row>
        <row r="249">
          <cell r="A249" t="str">
            <v>B24623190104</v>
          </cell>
          <cell r="B249">
            <v>0</v>
          </cell>
          <cell r="C249">
            <v>0</v>
          </cell>
          <cell r="D249">
            <v>5.0898560000000002</v>
          </cell>
          <cell r="E249">
            <v>0.34590100000000001</v>
          </cell>
          <cell r="F249">
            <v>0</v>
          </cell>
        </row>
        <row r="250">
          <cell r="A250" t="str">
            <v>B24623190105</v>
          </cell>
          <cell r="B250">
            <v>0</v>
          </cell>
          <cell r="C250">
            <v>0</v>
          </cell>
          <cell r="D250">
            <v>5.0898560000000002</v>
          </cell>
          <cell r="E250">
            <v>0.34590100000000001</v>
          </cell>
          <cell r="F250">
            <v>0</v>
          </cell>
        </row>
        <row r="251">
          <cell r="A251" t="str">
            <v>B24623190106</v>
          </cell>
          <cell r="B251">
            <v>57.358490566037702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B24623190107</v>
          </cell>
          <cell r="B252">
            <v>27.698113207547198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A253" t="str">
            <v>B24623150025</v>
          </cell>
          <cell r="B253">
            <v>0</v>
          </cell>
          <cell r="C253">
            <v>24.520565000000001</v>
          </cell>
          <cell r="D253">
            <v>44.478957000000001</v>
          </cell>
          <cell r="E253">
            <v>23.404831999999999</v>
          </cell>
          <cell r="F253">
            <v>0</v>
          </cell>
        </row>
        <row r="254">
          <cell r="A254" t="str">
            <v>B24623150037</v>
          </cell>
          <cell r="B254">
            <v>0</v>
          </cell>
          <cell r="C254">
            <v>2145.1906840000001</v>
          </cell>
          <cell r="D254">
            <v>276.15166699999997</v>
          </cell>
          <cell r="E254">
            <v>61.668669999999999</v>
          </cell>
          <cell r="F254">
            <v>22.459489999999999</v>
          </cell>
        </row>
        <row r="255">
          <cell r="A255" t="str">
            <v>B24623180014</v>
          </cell>
          <cell r="B255">
            <v>0</v>
          </cell>
          <cell r="C255">
            <v>27.360802</v>
          </cell>
          <cell r="D255">
            <v>0</v>
          </cell>
          <cell r="E255">
            <v>0</v>
          </cell>
          <cell r="F255">
            <v>9.5949999999999994E-2</v>
          </cell>
        </row>
        <row r="256">
          <cell r="A256" t="str">
            <v>B24623180015</v>
          </cell>
          <cell r="B256">
            <v>1.8056603773584901</v>
          </cell>
          <cell r="C256">
            <v>11.898678</v>
          </cell>
          <cell r="D256">
            <v>0</v>
          </cell>
          <cell r="E256">
            <v>0</v>
          </cell>
          <cell r="F256">
            <v>6.4999999999999997E-3</v>
          </cell>
        </row>
        <row r="257">
          <cell r="A257" t="str">
            <v>B24623180017</v>
          </cell>
          <cell r="B257">
            <v>5.0050943396226399</v>
          </cell>
          <cell r="C257">
            <v>11.433961999999999</v>
          </cell>
          <cell r="D257">
            <v>1.2627520000000001</v>
          </cell>
          <cell r="E257">
            <v>0.374419</v>
          </cell>
          <cell r="F257">
            <v>6.4999999999999997E-3</v>
          </cell>
        </row>
        <row r="258">
          <cell r="A258" t="str">
            <v>B24623180018</v>
          </cell>
          <cell r="B258">
            <v>14.603773584905699</v>
          </cell>
          <cell r="C258">
            <v>259.20773000000003</v>
          </cell>
          <cell r="D258">
            <v>64.992232999999999</v>
          </cell>
          <cell r="E258">
            <v>7.3885420000000002</v>
          </cell>
          <cell r="F258">
            <v>20.619009999999999</v>
          </cell>
        </row>
        <row r="259">
          <cell r="A259" t="str">
            <v>B24623180021</v>
          </cell>
          <cell r="B259">
            <v>3.56603773584906</v>
          </cell>
          <cell r="C259">
            <v>11.318868999999999</v>
          </cell>
          <cell r="D259">
            <v>0.84984499999999996</v>
          </cell>
          <cell r="E259">
            <v>3.9097E-2</v>
          </cell>
          <cell r="F259">
            <v>6.4999999999999997E-3</v>
          </cell>
        </row>
        <row r="260">
          <cell r="A260" t="str">
            <v>B24623180022</v>
          </cell>
          <cell r="B260">
            <v>0</v>
          </cell>
          <cell r="C260">
            <v>4.7271229999999997</v>
          </cell>
          <cell r="D260">
            <v>4.6357819999999998</v>
          </cell>
          <cell r="E260">
            <v>0.32439800000000002</v>
          </cell>
          <cell r="F260">
            <v>3.8004310000000001</v>
          </cell>
        </row>
        <row r="261">
          <cell r="A261" t="str">
            <v>B24623180024</v>
          </cell>
          <cell r="B261">
            <v>0</v>
          </cell>
          <cell r="C261">
            <v>11.68868</v>
          </cell>
          <cell r="D261">
            <v>1.573763</v>
          </cell>
          <cell r="E261">
            <v>0.25712800000000002</v>
          </cell>
          <cell r="F261">
            <v>6.4999999999999997E-3</v>
          </cell>
        </row>
        <row r="262">
          <cell r="A262" t="str">
            <v>B24623180025</v>
          </cell>
          <cell r="B262">
            <v>1.1650943396226401</v>
          </cell>
          <cell r="C262">
            <v>12.001886000000001</v>
          </cell>
          <cell r="D262">
            <v>0.336059</v>
          </cell>
          <cell r="E262">
            <v>3.8150999999999997E-2</v>
          </cell>
          <cell r="F262">
            <v>0.93445299999999998</v>
          </cell>
        </row>
        <row r="263">
          <cell r="A263" t="str">
            <v>B24623180026</v>
          </cell>
          <cell r="B263">
            <v>0</v>
          </cell>
          <cell r="C263">
            <v>11.628302</v>
          </cell>
          <cell r="D263">
            <v>0</v>
          </cell>
          <cell r="E263">
            <v>0</v>
          </cell>
          <cell r="F263">
            <v>6.4999999999999997E-3</v>
          </cell>
        </row>
        <row r="264">
          <cell r="A264" t="str">
            <v>B24623180027</v>
          </cell>
          <cell r="B264">
            <v>3.8603773584905698</v>
          </cell>
          <cell r="C264">
            <v>8.7169819999999998</v>
          </cell>
          <cell r="D264">
            <v>1.98</v>
          </cell>
          <cell r="E264">
            <v>0</v>
          </cell>
          <cell r="F264">
            <v>6.4999999999999997E-3</v>
          </cell>
        </row>
        <row r="265">
          <cell r="A265" t="str">
            <v>B24623190108</v>
          </cell>
          <cell r="B265">
            <v>3.2830188679245298</v>
          </cell>
          <cell r="C265">
            <v>6.0622639999999999</v>
          </cell>
          <cell r="D265">
            <v>78.730044000000007</v>
          </cell>
          <cell r="E265">
            <v>0.33749600000000002</v>
          </cell>
          <cell r="F265">
            <v>0.61520900000000001</v>
          </cell>
        </row>
        <row r="266">
          <cell r="A266" t="str">
            <v>B24623190109</v>
          </cell>
          <cell r="B266">
            <v>0</v>
          </cell>
          <cell r="C266">
            <v>0</v>
          </cell>
          <cell r="D266">
            <v>1.0256510000000001</v>
          </cell>
          <cell r="E266">
            <v>4.8214E-2</v>
          </cell>
          <cell r="F266">
            <v>0</v>
          </cell>
        </row>
        <row r="267">
          <cell r="A267" t="str">
            <v>B24623190110</v>
          </cell>
          <cell r="B267">
            <v>0</v>
          </cell>
          <cell r="C267">
            <v>0</v>
          </cell>
          <cell r="D267">
            <v>1.0256510000000001</v>
          </cell>
          <cell r="E267">
            <v>4.8214E-2</v>
          </cell>
          <cell r="F267">
            <v>0</v>
          </cell>
        </row>
        <row r="268">
          <cell r="A268" t="str">
            <v>B24623190111</v>
          </cell>
          <cell r="B268">
            <v>0</v>
          </cell>
          <cell r="C268">
            <v>0</v>
          </cell>
          <cell r="D268">
            <v>1.0256510000000001</v>
          </cell>
          <cell r="E268">
            <v>4.8214E-2</v>
          </cell>
          <cell r="F268">
            <v>0</v>
          </cell>
        </row>
        <row r="269">
          <cell r="A269" t="str">
            <v>B24623190112</v>
          </cell>
          <cell r="B269">
            <v>1.9528301886792501</v>
          </cell>
          <cell r="C269">
            <v>1.1716979999999999</v>
          </cell>
          <cell r="D269">
            <v>4.1026040000000004</v>
          </cell>
          <cell r="E269">
            <v>0.192858</v>
          </cell>
          <cell r="F269">
            <v>0</v>
          </cell>
        </row>
        <row r="270">
          <cell r="A270" t="str">
            <v>B24623190113</v>
          </cell>
          <cell r="B270">
            <v>0</v>
          </cell>
          <cell r="C270">
            <v>0</v>
          </cell>
          <cell r="D270">
            <v>1.0256510000000001</v>
          </cell>
          <cell r="E270">
            <v>4.8214E-2</v>
          </cell>
          <cell r="F270">
            <v>0</v>
          </cell>
        </row>
        <row r="271">
          <cell r="A271" t="str">
            <v>B24623190114</v>
          </cell>
          <cell r="B271">
            <v>0</v>
          </cell>
          <cell r="C271">
            <v>0</v>
          </cell>
          <cell r="D271">
            <v>1.5384770000000001</v>
          </cell>
          <cell r="E271">
            <v>7.2320999999999996E-2</v>
          </cell>
          <cell r="F271">
            <v>0</v>
          </cell>
        </row>
        <row r="272">
          <cell r="A272" t="str">
            <v>B24623190115</v>
          </cell>
          <cell r="B272">
            <v>0</v>
          </cell>
          <cell r="C272">
            <v>0</v>
          </cell>
          <cell r="D272">
            <v>2.0513020000000002</v>
          </cell>
          <cell r="E272">
            <v>9.6429000000000001E-2</v>
          </cell>
          <cell r="F272">
            <v>0</v>
          </cell>
        </row>
        <row r="273">
          <cell r="A273" t="str">
            <v>B24623190116</v>
          </cell>
          <cell r="B273">
            <v>0</v>
          </cell>
          <cell r="C273">
            <v>0</v>
          </cell>
          <cell r="D273">
            <v>4.1026040000000004</v>
          </cell>
          <cell r="E273">
            <v>0.192858</v>
          </cell>
          <cell r="F273">
            <v>0</v>
          </cell>
        </row>
        <row r="274">
          <cell r="A274" t="str">
            <v>B24623190117</v>
          </cell>
          <cell r="B274">
            <v>0</v>
          </cell>
          <cell r="C274">
            <v>3.311321</v>
          </cell>
          <cell r="D274">
            <v>5.3886450000000004</v>
          </cell>
          <cell r="E274">
            <v>0.53936099999999998</v>
          </cell>
          <cell r="F274">
            <v>1.211999</v>
          </cell>
        </row>
        <row r="275">
          <cell r="A275" t="str">
            <v>B24623190118</v>
          </cell>
          <cell r="B275">
            <v>0</v>
          </cell>
          <cell r="C275">
            <v>0</v>
          </cell>
          <cell r="D275">
            <v>4.1026040000000004</v>
          </cell>
          <cell r="E275">
            <v>0.192858</v>
          </cell>
          <cell r="F275">
            <v>0</v>
          </cell>
        </row>
        <row r="276">
          <cell r="A276" t="str">
            <v>B24623190119</v>
          </cell>
          <cell r="B276">
            <v>0</v>
          </cell>
          <cell r="C276">
            <v>0</v>
          </cell>
          <cell r="D276">
            <v>4.1026040000000004</v>
          </cell>
          <cell r="E276">
            <v>0.192858</v>
          </cell>
          <cell r="F276">
            <v>0</v>
          </cell>
        </row>
        <row r="277">
          <cell r="A277" t="str">
            <v>B24623190120</v>
          </cell>
          <cell r="B277">
            <v>0</v>
          </cell>
          <cell r="C277">
            <v>3.4528300000000001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B24623190121</v>
          </cell>
          <cell r="B278">
            <v>0</v>
          </cell>
          <cell r="C278">
            <v>0</v>
          </cell>
          <cell r="D278">
            <v>2.0513020000000002</v>
          </cell>
          <cell r="E278">
            <v>9.6429000000000001E-2</v>
          </cell>
          <cell r="F278">
            <v>0</v>
          </cell>
        </row>
        <row r="279">
          <cell r="A279" t="str">
            <v>B24623190122</v>
          </cell>
          <cell r="B279">
            <v>0</v>
          </cell>
          <cell r="C279">
            <v>0</v>
          </cell>
          <cell r="D279">
            <v>6.5882480000000001</v>
          </cell>
          <cell r="E279">
            <v>0.95359499999999997</v>
          </cell>
          <cell r="F279">
            <v>1.4567159999999999</v>
          </cell>
        </row>
        <row r="280">
          <cell r="A280" t="str">
            <v>B24623190123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B24623190124</v>
          </cell>
          <cell r="B281">
            <v>29.2169811320755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B24623190125</v>
          </cell>
          <cell r="B282">
            <v>29.150943396226399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B24623190127</v>
          </cell>
          <cell r="B283">
            <v>0</v>
          </cell>
          <cell r="C283">
            <v>0</v>
          </cell>
          <cell r="D283">
            <v>2.0513020000000002</v>
          </cell>
          <cell r="E283">
            <v>9.6429000000000001E-2</v>
          </cell>
          <cell r="F283">
            <v>0</v>
          </cell>
        </row>
        <row r="284">
          <cell r="A284" t="str">
            <v>B24623150061</v>
          </cell>
          <cell r="B284">
            <v>13.0754716981132</v>
          </cell>
          <cell r="C284">
            <v>37.668962000000001</v>
          </cell>
          <cell r="D284">
            <v>38.520688999999997</v>
          </cell>
          <cell r="E284">
            <v>11.738416000000001</v>
          </cell>
          <cell r="F284">
            <v>26.382373000000001</v>
          </cell>
        </row>
        <row r="285">
          <cell r="A285" t="str">
            <v>B24623150062</v>
          </cell>
          <cell r="B285">
            <v>0</v>
          </cell>
          <cell r="C285">
            <v>61.320753000000003</v>
          </cell>
          <cell r="D285">
            <v>18.768616000000002</v>
          </cell>
          <cell r="E285">
            <v>4.2378340000000003</v>
          </cell>
          <cell r="F285">
            <v>3.6797580000000001</v>
          </cell>
        </row>
        <row r="286">
          <cell r="A286" t="str">
            <v>B24623180028</v>
          </cell>
          <cell r="B286">
            <v>0</v>
          </cell>
          <cell r="C286">
            <v>12.56368</v>
          </cell>
          <cell r="D286">
            <v>0.80348699999999995</v>
          </cell>
          <cell r="E286">
            <v>1.9547999999999999E-2</v>
          </cell>
          <cell r="F286">
            <v>6.4999999999999997E-3</v>
          </cell>
        </row>
        <row r="287">
          <cell r="A287" t="str">
            <v>B24623180029</v>
          </cell>
          <cell r="B287">
            <v>3.86415094339623</v>
          </cell>
          <cell r="C287">
            <v>8.3983969999999992</v>
          </cell>
          <cell r="D287">
            <v>2.0088889999999999</v>
          </cell>
          <cell r="E287">
            <v>0.11609700000000001</v>
          </cell>
          <cell r="F287">
            <v>0.74029599999999995</v>
          </cell>
        </row>
        <row r="288">
          <cell r="A288" t="str">
            <v>B24623180030</v>
          </cell>
          <cell r="B288">
            <v>0</v>
          </cell>
          <cell r="C288">
            <v>9.3116979999999998</v>
          </cell>
          <cell r="D288">
            <v>0</v>
          </cell>
          <cell r="E288">
            <v>0</v>
          </cell>
          <cell r="F288">
            <v>6.4999999999999997E-3</v>
          </cell>
        </row>
        <row r="289">
          <cell r="A289" t="str">
            <v>B24623180032</v>
          </cell>
          <cell r="B289">
            <v>0</v>
          </cell>
          <cell r="C289">
            <v>11.528302</v>
          </cell>
          <cell r="D289">
            <v>0.48966300000000001</v>
          </cell>
          <cell r="E289">
            <v>6.7437999999999998E-2</v>
          </cell>
          <cell r="F289">
            <v>6.4999999999999997E-3</v>
          </cell>
        </row>
        <row r="290">
          <cell r="A290" t="str">
            <v>B24623180033</v>
          </cell>
          <cell r="B290">
            <v>0</v>
          </cell>
          <cell r="C290">
            <v>10.547169999999999</v>
          </cell>
          <cell r="D290">
            <v>0</v>
          </cell>
          <cell r="E290">
            <v>0</v>
          </cell>
          <cell r="F290">
            <v>6.4999999999999997E-3</v>
          </cell>
        </row>
        <row r="291">
          <cell r="A291" t="str">
            <v>B24623180035</v>
          </cell>
          <cell r="B291">
            <v>0</v>
          </cell>
          <cell r="C291">
            <v>16.489623000000002</v>
          </cell>
          <cell r="D291">
            <v>1.3838710000000001</v>
          </cell>
          <cell r="E291">
            <v>0.123916</v>
          </cell>
          <cell r="F291">
            <v>0.85739799999999999</v>
          </cell>
        </row>
        <row r="292">
          <cell r="A292" t="str">
            <v>B24623180036</v>
          </cell>
          <cell r="B292">
            <v>0</v>
          </cell>
          <cell r="C292">
            <v>10.599999</v>
          </cell>
          <cell r="D292">
            <v>7.9611419999999997</v>
          </cell>
          <cell r="E292">
            <v>0.28918500000000003</v>
          </cell>
          <cell r="F292">
            <v>2.6472129999999998</v>
          </cell>
        </row>
        <row r="293">
          <cell r="A293" t="str">
            <v>B24623180037</v>
          </cell>
          <cell r="B293">
            <v>0</v>
          </cell>
          <cell r="C293">
            <v>0</v>
          </cell>
          <cell r="D293">
            <v>6.7512410000000003</v>
          </cell>
          <cell r="E293">
            <v>1.6247860000000001</v>
          </cell>
          <cell r="F293">
            <v>4.7239139999999997</v>
          </cell>
        </row>
        <row r="294">
          <cell r="A294" t="str">
            <v>B24623180038</v>
          </cell>
          <cell r="B294">
            <v>0</v>
          </cell>
          <cell r="C294">
            <v>10.240565999999999</v>
          </cell>
          <cell r="D294">
            <v>4.7045769999999996</v>
          </cell>
          <cell r="E294">
            <v>5.4703000000000002E-2</v>
          </cell>
          <cell r="F294">
            <v>1.499563</v>
          </cell>
        </row>
        <row r="295">
          <cell r="A295" t="str">
            <v>B24623180040</v>
          </cell>
          <cell r="B295">
            <v>0</v>
          </cell>
          <cell r="C295">
            <v>9.2075469999999999</v>
          </cell>
          <cell r="D295">
            <v>0</v>
          </cell>
          <cell r="E295">
            <v>0</v>
          </cell>
          <cell r="F295">
            <v>0.50066200000000005</v>
          </cell>
        </row>
        <row r="296">
          <cell r="A296" t="str">
            <v>B24623180041</v>
          </cell>
          <cell r="B296">
            <v>5.0849056603773599</v>
          </cell>
          <cell r="C296">
            <v>8.0340089999999993</v>
          </cell>
          <cell r="D296">
            <v>0</v>
          </cell>
          <cell r="E296">
            <v>0</v>
          </cell>
          <cell r="F296">
            <v>6.4999999999999997E-3</v>
          </cell>
        </row>
        <row r="297">
          <cell r="A297" t="str">
            <v>B24623180042</v>
          </cell>
          <cell r="B297">
            <v>2.8330188679245301</v>
          </cell>
          <cell r="C297">
            <v>9.4245280000000005</v>
          </cell>
          <cell r="D297">
            <v>1.0340750000000001</v>
          </cell>
          <cell r="E297">
            <v>0.30993799999999999</v>
          </cell>
          <cell r="F297">
            <v>0.86802599999999996</v>
          </cell>
        </row>
        <row r="298">
          <cell r="A298" t="str">
            <v>B24623180043</v>
          </cell>
          <cell r="B298">
            <v>0</v>
          </cell>
          <cell r="C298">
            <v>8.3169810000000002</v>
          </cell>
          <cell r="D298">
            <v>1.286041</v>
          </cell>
          <cell r="E298">
            <v>0.34650399999999998</v>
          </cell>
          <cell r="F298">
            <v>0.15492900000000001</v>
          </cell>
        </row>
        <row r="299">
          <cell r="A299" t="str">
            <v>B24623180044</v>
          </cell>
          <cell r="B299">
            <v>0</v>
          </cell>
          <cell r="C299">
            <v>0</v>
          </cell>
          <cell r="D299">
            <v>4.3041159999999996</v>
          </cell>
          <cell r="E299">
            <v>1.4025799999999999</v>
          </cell>
          <cell r="F299">
            <v>3.0276329999999998</v>
          </cell>
        </row>
        <row r="300">
          <cell r="A300" t="str">
            <v>B24623180045</v>
          </cell>
          <cell r="B300">
            <v>0</v>
          </cell>
          <cell r="C300">
            <v>10.074528000000001</v>
          </cell>
          <cell r="D300">
            <v>1.6388240000000001</v>
          </cell>
          <cell r="E300">
            <v>0.13564499999999999</v>
          </cell>
          <cell r="F300">
            <v>1.7179660000000001</v>
          </cell>
        </row>
        <row r="301">
          <cell r="A301" t="str">
            <v>B24623190128</v>
          </cell>
          <cell r="B301">
            <v>0</v>
          </cell>
          <cell r="C301">
            <v>23.018868000000001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B24623190129</v>
          </cell>
          <cell r="B302">
            <v>0</v>
          </cell>
          <cell r="C302">
            <v>0</v>
          </cell>
          <cell r="D302">
            <v>2.0513020000000002</v>
          </cell>
          <cell r="E302">
            <v>9.6429000000000001E-2</v>
          </cell>
          <cell r="F302">
            <v>0</v>
          </cell>
        </row>
        <row r="303">
          <cell r="A303" t="str">
            <v>B24623190130</v>
          </cell>
          <cell r="B303">
            <v>0</v>
          </cell>
          <cell r="C303">
            <v>0</v>
          </cell>
          <cell r="D303">
            <v>2.0513020000000002</v>
          </cell>
          <cell r="E303">
            <v>9.6429000000000001E-2</v>
          </cell>
          <cell r="F303">
            <v>0</v>
          </cell>
        </row>
        <row r="304">
          <cell r="A304" t="str">
            <v>B24623190133</v>
          </cell>
          <cell r="B304">
            <v>29.2169811320755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B24623190140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B24623190141</v>
          </cell>
          <cell r="B306">
            <v>0</v>
          </cell>
          <cell r="C306">
            <v>0</v>
          </cell>
          <cell r="D306">
            <v>16.163381000000001</v>
          </cell>
          <cell r="E306">
            <v>3.0024519999999999</v>
          </cell>
          <cell r="F306">
            <v>0</v>
          </cell>
        </row>
        <row r="307">
          <cell r="A307" t="str">
            <v>B24623190156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B24623190161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B24623190162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A310" t="str">
            <v>B24623190182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B24623190187</v>
          </cell>
          <cell r="B311">
            <v>0</v>
          </cell>
          <cell r="C311">
            <v>0</v>
          </cell>
          <cell r="D311">
            <v>2.8752230000000001</v>
          </cell>
          <cell r="E311">
            <v>0.39758900000000003</v>
          </cell>
          <cell r="F311">
            <v>0</v>
          </cell>
        </row>
        <row r="312">
          <cell r="A312" t="str">
            <v>B24623190188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A313" t="str">
            <v>B24623190195</v>
          </cell>
          <cell r="B313">
            <v>27.698113207547198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A314" t="str">
            <v>B24623190197</v>
          </cell>
          <cell r="B314">
            <v>122.594339622641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A315" t="str">
            <v>B24623190198</v>
          </cell>
          <cell r="B315">
            <v>0</v>
          </cell>
          <cell r="C315">
            <v>0</v>
          </cell>
          <cell r="D315">
            <v>5.6763669999999999</v>
          </cell>
          <cell r="E315">
            <v>0.449986</v>
          </cell>
          <cell r="F315">
            <v>0</v>
          </cell>
        </row>
        <row r="316">
          <cell r="A316" t="str">
            <v>B24623190199</v>
          </cell>
          <cell r="B316">
            <v>4.0839622641509399</v>
          </cell>
          <cell r="C316">
            <v>4.6180190000000003</v>
          </cell>
          <cell r="D316">
            <v>4.2524860000000002</v>
          </cell>
          <cell r="E316">
            <v>0.21734600000000001</v>
          </cell>
          <cell r="F316">
            <v>0.229993</v>
          </cell>
        </row>
        <row r="317">
          <cell r="A317" t="str">
            <v>B24623190202</v>
          </cell>
          <cell r="B317">
            <v>7.6583018867924499</v>
          </cell>
          <cell r="C317">
            <v>2.1933959999999999</v>
          </cell>
          <cell r="D317">
            <v>1.5384770000000001</v>
          </cell>
          <cell r="E317">
            <v>7.2320999999999996E-2</v>
          </cell>
          <cell r="F317">
            <v>0.73689199999999999</v>
          </cell>
        </row>
        <row r="318">
          <cell r="A318" t="str">
            <v>B24623190204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B24623190205</v>
          </cell>
          <cell r="B319">
            <v>17.547169811320799</v>
          </cell>
          <cell r="C319">
            <v>0</v>
          </cell>
          <cell r="D319">
            <v>10.740515</v>
          </cell>
          <cell r="E319">
            <v>1.279101</v>
          </cell>
          <cell r="F319">
            <v>7.6220910000000002</v>
          </cell>
        </row>
        <row r="320">
          <cell r="A320" t="str">
            <v>B34623160001</v>
          </cell>
          <cell r="B320">
            <v>0</v>
          </cell>
          <cell r="C320">
            <v>0</v>
          </cell>
          <cell r="D320">
            <v>0.30934600000000001</v>
          </cell>
          <cell r="E320">
            <v>3.7060999999999997E-2</v>
          </cell>
          <cell r="F320">
            <v>11.845647</v>
          </cell>
        </row>
        <row r="321">
          <cell r="A321" t="str">
            <v>B34623160002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11.640319999999999</v>
          </cell>
        </row>
        <row r="322">
          <cell r="A322" t="str">
            <v>B34623160003</v>
          </cell>
          <cell r="B322">
            <v>0</v>
          </cell>
          <cell r="C322">
            <v>0</v>
          </cell>
          <cell r="D322">
            <v>0.432222</v>
          </cell>
          <cell r="E322">
            <v>8.7895000000000001E-2</v>
          </cell>
          <cell r="F322">
            <v>53.503528000000003</v>
          </cell>
        </row>
        <row r="323">
          <cell r="A323" t="str">
            <v>B34623160004</v>
          </cell>
          <cell r="B323">
            <v>0</v>
          </cell>
          <cell r="C323">
            <v>0</v>
          </cell>
          <cell r="D323">
            <v>1.419762</v>
          </cell>
          <cell r="E323">
            <v>0.27123700000000001</v>
          </cell>
          <cell r="F323">
            <v>67.368328000000005</v>
          </cell>
        </row>
        <row r="324">
          <cell r="A324" t="str">
            <v>B34623160005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8.5743600000000004</v>
          </cell>
        </row>
        <row r="325">
          <cell r="A325" t="str">
            <v>B34623160006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11.640319999999999</v>
          </cell>
        </row>
        <row r="326">
          <cell r="A326" t="str">
            <v>B34623160007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15.54424</v>
          </cell>
        </row>
        <row r="327">
          <cell r="A327" t="str">
            <v>B34623160008</v>
          </cell>
          <cell r="B327">
            <v>0</v>
          </cell>
          <cell r="C327">
            <v>0</v>
          </cell>
          <cell r="D327">
            <v>0.97718899999999997</v>
          </cell>
          <cell r="E327">
            <v>0.189856</v>
          </cell>
          <cell r="F327">
            <v>8.9643170000000101</v>
          </cell>
        </row>
        <row r="328">
          <cell r="A328" t="str">
            <v>B34623160009</v>
          </cell>
          <cell r="B328">
            <v>0</v>
          </cell>
          <cell r="C328">
            <v>0</v>
          </cell>
          <cell r="D328">
            <v>0.25781799999999999</v>
          </cell>
          <cell r="E328">
            <v>7.0443000000000006E-2</v>
          </cell>
          <cell r="F328">
            <v>11.855468999999999</v>
          </cell>
        </row>
        <row r="329">
          <cell r="A329" t="str">
            <v>B34623160010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11.640319999999999</v>
          </cell>
        </row>
        <row r="330">
          <cell r="A330" t="str">
            <v>B34623160011</v>
          </cell>
          <cell r="B330">
            <v>0</v>
          </cell>
          <cell r="C330">
            <v>0</v>
          </cell>
          <cell r="D330">
            <v>0.80384699999999998</v>
          </cell>
          <cell r="E330">
            <v>0.13480300000000001</v>
          </cell>
          <cell r="F330">
            <v>24.062583</v>
          </cell>
        </row>
        <row r="331">
          <cell r="A331" t="str">
            <v>B34623160012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20.119961</v>
          </cell>
        </row>
        <row r="332">
          <cell r="A332" t="str">
            <v>B34623160013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18.454319999999999</v>
          </cell>
        </row>
        <row r="333">
          <cell r="A333" t="str">
            <v>B34623160014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11.640319999999999</v>
          </cell>
        </row>
        <row r="334">
          <cell r="A334" t="str">
            <v>B34623160015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11.965481</v>
          </cell>
        </row>
        <row r="335">
          <cell r="A335" t="str">
            <v>B34623160016</v>
          </cell>
          <cell r="B335">
            <v>0</v>
          </cell>
          <cell r="C335">
            <v>0</v>
          </cell>
          <cell r="D335">
            <v>0.198104</v>
          </cell>
          <cell r="E335">
            <v>2.6615E-2</v>
          </cell>
          <cell r="F335">
            <v>8.39574</v>
          </cell>
        </row>
        <row r="336">
          <cell r="A336" t="str">
            <v>B34623160017</v>
          </cell>
          <cell r="B336">
            <v>0</v>
          </cell>
          <cell r="C336">
            <v>0</v>
          </cell>
          <cell r="D336">
            <v>0.180896</v>
          </cell>
          <cell r="E336">
            <v>1.6445000000000001E-2</v>
          </cell>
          <cell r="F336">
            <v>11.97566</v>
          </cell>
        </row>
        <row r="337">
          <cell r="A337" t="str">
            <v>B34623160018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11.640319999999999</v>
          </cell>
        </row>
        <row r="338">
          <cell r="A338" t="str">
            <v>B34623160019</v>
          </cell>
          <cell r="B338">
            <v>0</v>
          </cell>
          <cell r="C338">
            <v>0</v>
          </cell>
          <cell r="D338">
            <v>1.6439809999999999</v>
          </cell>
          <cell r="E338">
            <v>0.228182</v>
          </cell>
          <cell r="F338">
            <v>60.072372999999999</v>
          </cell>
        </row>
        <row r="339">
          <cell r="A339" t="str">
            <v>B34623160020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8.5743600000000004</v>
          </cell>
        </row>
        <row r="340">
          <cell r="A340" t="str">
            <v>B34623160021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12.63416</v>
          </cell>
        </row>
        <row r="341">
          <cell r="A341" t="str">
            <v>B34623160022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6.82569599999999</v>
          </cell>
        </row>
        <row r="342">
          <cell r="A342" t="str">
            <v>B34623160023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6.82569599999999</v>
          </cell>
        </row>
        <row r="343">
          <cell r="A343" t="str">
            <v>B34623160024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5.5971640000000003</v>
          </cell>
        </row>
        <row r="344">
          <cell r="A344" t="str">
            <v>B34623160025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1.067898</v>
          </cell>
        </row>
        <row r="345">
          <cell r="A345" t="str">
            <v>B34623160026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4.8378139999999998</v>
          </cell>
        </row>
        <row r="346">
          <cell r="A346" t="str">
            <v>B34623160027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33.829680000000003</v>
          </cell>
        </row>
        <row r="347">
          <cell r="A347" t="str">
            <v>B34623160028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23.280639999999998</v>
          </cell>
        </row>
        <row r="348">
          <cell r="A348" t="str">
            <v>B34623160029</v>
          </cell>
          <cell r="B348">
            <v>0</v>
          </cell>
          <cell r="C348">
            <v>0</v>
          </cell>
          <cell r="D348">
            <v>0.16527500000000001</v>
          </cell>
          <cell r="E348">
            <v>1.6528000000000001E-2</v>
          </cell>
          <cell r="F348">
            <v>7.5907889999999902</v>
          </cell>
        </row>
        <row r="349">
          <cell r="A349" t="str">
            <v>B34623160030</v>
          </cell>
          <cell r="B349">
            <v>0</v>
          </cell>
          <cell r="C349">
            <v>0</v>
          </cell>
          <cell r="D349">
            <v>5.6058999999999998E-2</v>
          </cell>
          <cell r="E349">
            <v>2.6973E-2</v>
          </cell>
          <cell r="F349">
            <v>6.5164169999999997</v>
          </cell>
        </row>
        <row r="350">
          <cell r="A350" t="str">
            <v>B34623160031</v>
          </cell>
          <cell r="B350">
            <v>0</v>
          </cell>
          <cell r="C350">
            <v>0</v>
          </cell>
          <cell r="D350">
            <v>0.198104</v>
          </cell>
          <cell r="E350">
            <v>2.6615E-2</v>
          </cell>
          <cell r="F350">
            <v>7.892398</v>
          </cell>
        </row>
        <row r="351">
          <cell r="A351" t="str">
            <v>B34623160032</v>
          </cell>
          <cell r="B351">
            <v>0</v>
          </cell>
          <cell r="C351">
            <v>0</v>
          </cell>
          <cell r="D351">
            <v>0.23254900000000001</v>
          </cell>
          <cell r="E351">
            <v>2.5888000000000001E-2</v>
          </cell>
          <cell r="F351">
            <v>29.235430999999998</v>
          </cell>
        </row>
        <row r="352">
          <cell r="A352" t="str">
            <v>B34623160033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5.8201599999999996</v>
          </cell>
        </row>
        <row r="353">
          <cell r="A353" t="str">
            <v>B34623160034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5.5971599999999997</v>
          </cell>
        </row>
        <row r="354">
          <cell r="A354" t="str">
            <v>B34623160035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5.9225089999999998</v>
          </cell>
        </row>
        <row r="355">
          <cell r="A355" t="str">
            <v>B34623160036</v>
          </cell>
          <cell r="B355">
            <v>0</v>
          </cell>
          <cell r="C355">
            <v>0</v>
          </cell>
          <cell r="D355">
            <v>0.65710599999999997</v>
          </cell>
          <cell r="E355">
            <v>8.6136000000000004E-2</v>
          </cell>
          <cell r="F355">
            <v>35.883648000000001</v>
          </cell>
        </row>
        <row r="356">
          <cell r="A356" t="str">
            <v>B34623160037</v>
          </cell>
          <cell r="B356">
            <v>0</v>
          </cell>
          <cell r="C356">
            <v>0</v>
          </cell>
          <cell r="D356">
            <v>1.3309610000000001</v>
          </cell>
          <cell r="E356">
            <v>0.29244300000000001</v>
          </cell>
          <cell r="F356">
            <v>35.904347000000001</v>
          </cell>
        </row>
        <row r="357">
          <cell r="A357" t="str">
            <v>B34623160038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26.190719999999999</v>
          </cell>
        </row>
        <row r="358">
          <cell r="A358" t="str">
            <v>B34623160039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22.116607999999999</v>
          </cell>
        </row>
        <row r="359">
          <cell r="A359" t="str">
            <v>B34623160040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23.280639999999998</v>
          </cell>
        </row>
        <row r="360">
          <cell r="A360" t="str">
            <v>B34623160041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20.158390000000001</v>
          </cell>
        </row>
        <row r="361">
          <cell r="A361" t="str">
            <v>B34623160042</v>
          </cell>
          <cell r="B361">
            <v>0</v>
          </cell>
          <cell r="C361">
            <v>0</v>
          </cell>
          <cell r="D361">
            <v>2.1196009999999998</v>
          </cell>
          <cell r="E361">
            <v>0.73074499999999998</v>
          </cell>
          <cell r="F361">
            <v>36.886491999999997</v>
          </cell>
        </row>
        <row r="362">
          <cell r="A362" t="str">
            <v>B34623160043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5.8201599999999996</v>
          </cell>
        </row>
        <row r="363">
          <cell r="A363" t="str">
            <v>B34623160044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7.2751999999999999</v>
          </cell>
        </row>
        <row r="364">
          <cell r="A364" t="str">
            <v>B34623160045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5.8201599999999996</v>
          </cell>
        </row>
        <row r="365">
          <cell r="A365" t="str">
            <v>B34623160046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28.797699000000001</v>
          </cell>
        </row>
        <row r="366">
          <cell r="A366" t="str">
            <v>B34623160047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8.5743600000000004</v>
          </cell>
        </row>
        <row r="367">
          <cell r="A367" t="str">
            <v>B34623160048</v>
          </cell>
          <cell r="B367">
            <v>0</v>
          </cell>
          <cell r="C367">
            <v>0</v>
          </cell>
          <cell r="D367">
            <v>0.15525900000000001</v>
          </cell>
          <cell r="E367">
            <v>6.2481000000000002E-2</v>
          </cell>
          <cell r="F367">
            <v>10.505978000000001</v>
          </cell>
        </row>
        <row r="368">
          <cell r="A368" t="str">
            <v>B34623160049</v>
          </cell>
          <cell r="B368">
            <v>0</v>
          </cell>
          <cell r="C368">
            <v>0</v>
          </cell>
          <cell r="D368">
            <v>0.89513900000000002</v>
          </cell>
          <cell r="E368">
            <v>0.14272699999999999</v>
          </cell>
          <cell r="F368">
            <v>19.032796999999999</v>
          </cell>
        </row>
        <row r="369">
          <cell r="A369" t="str">
            <v>B34623160050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8.5743600000000004</v>
          </cell>
        </row>
        <row r="370">
          <cell r="A370" t="str">
            <v>B34623160051</v>
          </cell>
          <cell r="B370">
            <v>0</v>
          </cell>
          <cell r="C370">
            <v>0</v>
          </cell>
          <cell r="D370">
            <v>0.15525900000000001</v>
          </cell>
          <cell r="E370">
            <v>6.2481000000000002E-2</v>
          </cell>
          <cell r="F370">
            <v>13.199082000000001</v>
          </cell>
        </row>
        <row r="371">
          <cell r="A371" t="str">
            <v>B34623160052</v>
          </cell>
          <cell r="B371">
            <v>0</v>
          </cell>
          <cell r="C371">
            <v>0</v>
          </cell>
          <cell r="D371">
            <v>1.121184</v>
          </cell>
          <cell r="E371">
            <v>0.53942800000000002</v>
          </cell>
          <cell r="F371">
            <v>66.946948000000006</v>
          </cell>
        </row>
        <row r="372">
          <cell r="A372" t="str">
            <v>B34623160053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17.618638000000001</v>
          </cell>
        </row>
        <row r="373">
          <cell r="A373" t="str">
            <v>B34623160054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8.5743600000000004</v>
          </cell>
        </row>
        <row r="374">
          <cell r="A374" t="str">
            <v>B34623160055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14.5504</v>
          </cell>
        </row>
        <row r="375">
          <cell r="A375" t="str">
            <v>B34623160056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8.6475819999999999</v>
          </cell>
        </row>
        <row r="376">
          <cell r="A376" t="str">
            <v>B34623160057</v>
          </cell>
          <cell r="B376">
            <v>0</v>
          </cell>
          <cell r="C376">
            <v>0</v>
          </cell>
          <cell r="D376">
            <v>1.724631</v>
          </cell>
          <cell r="E376">
            <v>0.63491299999999995</v>
          </cell>
          <cell r="F376">
            <v>47.561785</v>
          </cell>
        </row>
        <row r="377">
          <cell r="A377" t="str">
            <v>B34623160058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8.39574</v>
          </cell>
        </row>
        <row r="378">
          <cell r="A378" t="str">
            <v>B34623160059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25.739328</v>
          </cell>
        </row>
        <row r="379">
          <cell r="A379" t="str">
            <v>B34623160060</v>
          </cell>
          <cell r="B379">
            <v>0</v>
          </cell>
          <cell r="C379">
            <v>0</v>
          </cell>
          <cell r="D379">
            <v>0.180896</v>
          </cell>
          <cell r="E379">
            <v>1.6445000000000001E-2</v>
          </cell>
          <cell r="F379">
            <v>10.068191000000001</v>
          </cell>
        </row>
        <row r="380">
          <cell r="A380" t="str">
            <v>B34623160061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17.316253</v>
          </cell>
        </row>
        <row r="381">
          <cell r="A381" t="str">
            <v>B34623160062</v>
          </cell>
          <cell r="B381">
            <v>0</v>
          </cell>
          <cell r="C381">
            <v>0</v>
          </cell>
          <cell r="D381">
            <v>1.4939720000000001</v>
          </cell>
          <cell r="E381">
            <v>0.57170200000000004</v>
          </cell>
          <cell r="F381">
            <v>29.365967000000001</v>
          </cell>
        </row>
        <row r="382">
          <cell r="A382" t="str">
            <v>B34623160063</v>
          </cell>
          <cell r="B382">
            <v>0</v>
          </cell>
          <cell r="C382">
            <v>0</v>
          </cell>
          <cell r="D382">
            <v>0.15525900000000001</v>
          </cell>
          <cell r="E382">
            <v>6.2481000000000002E-2</v>
          </cell>
          <cell r="F382">
            <v>12.915741000000001</v>
          </cell>
        </row>
        <row r="383">
          <cell r="A383" t="str">
            <v>B34623160064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8.39574</v>
          </cell>
        </row>
        <row r="384">
          <cell r="A384" t="str">
            <v>B34623160065</v>
          </cell>
          <cell r="B384">
            <v>0</v>
          </cell>
          <cell r="C384">
            <v>0</v>
          </cell>
          <cell r="D384">
            <v>0.60118300000000002</v>
          </cell>
          <cell r="E384">
            <v>0.112548</v>
          </cell>
          <cell r="F384">
            <v>63.235272000000002</v>
          </cell>
        </row>
        <row r="385">
          <cell r="A385" t="str">
            <v>B34623160066</v>
          </cell>
          <cell r="B385">
            <v>76.439337735849094</v>
          </cell>
          <cell r="C385">
            <v>0</v>
          </cell>
          <cell r="D385">
            <v>3.0396139999999998</v>
          </cell>
          <cell r="E385">
            <v>1.254969</v>
          </cell>
          <cell r="F385">
            <v>83.829055999999994</v>
          </cell>
        </row>
        <row r="386">
          <cell r="A386" t="str">
            <v>B34623160067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12.13402</v>
          </cell>
        </row>
        <row r="387">
          <cell r="A387" t="str">
            <v>B34623160068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12.13402</v>
          </cell>
        </row>
        <row r="388">
          <cell r="A388" t="str">
            <v>B34623160069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17.850259999999999</v>
          </cell>
        </row>
        <row r="389">
          <cell r="A389" t="str">
            <v>B34623160070</v>
          </cell>
          <cell r="B389">
            <v>0</v>
          </cell>
          <cell r="C389">
            <v>0</v>
          </cell>
          <cell r="D389">
            <v>0.91846399999999995</v>
          </cell>
          <cell r="E389">
            <v>0.11300200000000001</v>
          </cell>
          <cell r="F389">
            <v>91.370981999999998</v>
          </cell>
        </row>
        <row r="390">
          <cell r="A390" t="str">
            <v>B34623160071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11.43248</v>
          </cell>
        </row>
        <row r="391">
          <cell r="A391" t="str">
            <v>B34623160072</v>
          </cell>
          <cell r="B391">
            <v>0</v>
          </cell>
          <cell r="C391">
            <v>0</v>
          </cell>
          <cell r="D391">
            <v>1.497779</v>
          </cell>
          <cell r="E391">
            <v>0.25068000000000001</v>
          </cell>
          <cell r="F391">
            <v>63.473438999999999</v>
          </cell>
        </row>
        <row r="392">
          <cell r="A392" t="str">
            <v>B34623160073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8.5743600000000004</v>
          </cell>
        </row>
        <row r="393">
          <cell r="A393" t="str">
            <v>B34623160074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12.13402</v>
          </cell>
        </row>
        <row r="394">
          <cell r="A394" t="str">
            <v>B34623160075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8.5743600000000004</v>
          </cell>
        </row>
        <row r="395">
          <cell r="A395" t="str">
            <v>B34623160076</v>
          </cell>
          <cell r="B395">
            <v>0</v>
          </cell>
          <cell r="C395">
            <v>0</v>
          </cell>
          <cell r="D395">
            <v>0.116274</v>
          </cell>
          <cell r="E395">
            <v>1.2944000000000001E-2</v>
          </cell>
          <cell r="F395">
            <v>23.337723</v>
          </cell>
        </row>
        <row r="396">
          <cell r="A396" t="str">
            <v>B34623160077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29.1008</v>
          </cell>
        </row>
        <row r="397">
          <cell r="A397" t="str">
            <v>B34623160078</v>
          </cell>
          <cell r="B397">
            <v>0</v>
          </cell>
          <cell r="C397">
            <v>0</v>
          </cell>
          <cell r="D397">
            <v>1.1465350000000001</v>
          </cell>
          <cell r="E397">
            <v>0.18004100000000001</v>
          </cell>
          <cell r="F397">
            <v>66.685244999999995</v>
          </cell>
        </row>
        <row r="398">
          <cell r="A398" t="str">
            <v>B34623160079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13.034750000000001</v>
          </cell>
        </row>
        <row r="399">
          <cell r="A399" t="str">
            <v>B34623160082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B34623170002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13.907745999999999</v>
          </cell>
        </row>
        <row r="401">
          <cell r="A401" t="str">
            <v>B34623170004</v>
          </cell>
          <cell r="B401">
            <v>0</v>
          </cell>
          <cell r="C401">
            <v>4.8905659999999997</v>
          </cell>
          <cell r="D401">
            <v>0</v>
          </cell>
          <cell r="E401">
            <v>0</v>
          </cell>
          <cell r="F401">
            <v>0</v>
          </cell>
        </row>
        <row r="402">
          <cell r="A402" t="str">
            <v>B34623170005</v>
          </cell>
          <cell r="B402">
            <v>0</v>
          </cell>
          <cell r="C402">
            <v>0</v>
          </cell>
          <cell r="D402">
            <v>0</v>
          </cell>
          <cell r="E402">
            <v>4.5</v>
          </cell>
          <cell r="F402">
            <v>0</v>
          </cell>
        </row>
        <row r="403">
          <cell r="A403" t="str">
            <v>B34623170008</v>
          </cell>
          <cell r="B403">
            <v>0</v>
          </cell>
          <cell r="C403">
            <v>0</v>
          </cell>
          <cell r="D403">
            <v>3.0243709999999999</v>
          </cell>
          <cell r="E403">
            <v>3.5166000000000003E-2</v>
          </cell>
          <cell r="F403">
            <v>0.37617200000000001</v>
          </cell>
        </row>
        <row r="404">
          <cell r="A404" t="str">
            <v>B34623170024</v>
          </cell>
          <cell r="B404">
            <v>7.9245283018867898</v>
          </cell>
          <cell r="C404">
            <v>21.959622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B34623170036</v>
          </cell>
          <cell r="B405">
            <v>11.8867924528302</v>
          </cell>
          <cell r="C405">
            <v>5.0943399999999999</v>
          </cell>
          <cell r="D405">
            <v>13.443802</v>
          </cell>
          <cell r="E405">
            <v>2.1240640000000002</v>
          </cell>
          <cell r="F405">
            <v>5.8205229999999997</v>
          </cell>
        </row>
        <row r="406">
          <cell r="A406" t="str">
            <v>B34623170049</v>
          </cell>
          <cell r="B406">
            <v>0</v>
          </cell>
          <cell r="C406">
            <v>6.6415100000000002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B34623170057</v>
          </cell>
          <cell r="B407">
            <v>11.8867924528302</v>
          </cell>
          <cell r="C407">
            <v>5.0943379999999996</v>
          </cell>
          <cell r="D407">
            <v>7.5131079999999999</v>
          </cell>
          <cell r="E407">
            <v>1.372949</v>
          </cell>
          <cell r="F407">
            <v>7.1540489999999997</v>
          </cell>
        </row>
        <row r="408">
          <cell r="A408" t="str">
            <v>B34623170058</v>
          </cell>
          <cell r="B408">
            <v>0</v>
          </cell>
          <cell r="C408">
            <v>0</v>
          </cell>
          <cell r="D408">
            <v>8.5834119999999992</v>
          </cell>
          <cell r="E408">
            <v>0.78368099999999996</v>
          </cell>
          <cell r="F408">
            <v>3.0604960000000001</v>
          </cell>
        </row>
        <row r="409">
          <cell r="A409" t="str">
            <v>B34623170060</v>
          </cell>
          <cell r="B409">
            <v>18.962264150943401</v>
          </cell>
          <cell r="C409">
            <v>1037.4449159999999</v>
          </cell>
          <cell r="D409">
            <v>163.41885500000001</v>
          </cell>
          <cell r="E409">
            <v>49.234676999999998</v>
          </cell>
          <cell r="F409">
            <v>153.407408</v>
          </cell>
        </row>
        <row r="410">
          <cell r="A410" t="str">
            <v>B34623170068</v>
          </cell>
          <cell r="B410">
            <v>0</v>
          </cell>
          <cell r="C410">
            <v>0</v>
          </cell>
          <cell r="D410">
            <v>19.916520999999999</v>
          </cell>
          <cell r="E410">
            <v>7.8256319999999997</v>
          </cell>
          <cell r="F410">
            <v>12.957096</v>
          </cell>
        </row>
        <row r="411">
          <cell r="A411" t="str">
            <v>B34623180001</v>
          </cell>
          <cell r="B411">
            <v>29.336283185840699</v>
          </cell>
          <cell r="C411">
            <v>0</v>
          </cell>
          <cell r="D411">
            <v>34.404488999999998</v>
          </cell>
          <cell r="E411">
            <v>5.4428650000000003</v>
          </cell>
          <cell r="F411">
            <v>12.727396000000001</v>
          </cell>
        </row>
        <row r="412">
          <cell r="A412" t="str">
            <v>B24623190041</v>
          </cell>
          <cell r="B412">
            <v>0</v>
          </cell>
          <cell r="C412">
            <v>0</v>
          </cell>
          <cell r="D412">
            <v>1.3148580000000001</v>
          </cell>
          <cell r="E412">
            <v>0.43254999999999999</v>
          </cell>
          <cell r="F412">
            <v>0</v>
          </cell>
        </row>
        <row r="413">
          <cell r="A413" t="str">
            <v>B24623190159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B24623190149</v>
          </cell>
          <cell r="B414">
            <v>0</v>
          </cell>
          <cell r="C414">
            <v>0</v>
          </cell>
          <cell r="D414">
            <v>0.67447000000000001</v>
          </cell>
          <cell r="E414">
            <v>0.110198</v>
          </cell>
          <cell r="F414">
            <v>0</v>
          </cell>
        </row>
        <row r="415">
          <cell r="A415" t="str">
            <v>B24623190147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B24623190075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B24623190137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B24623190146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B24623180108</v>
          </cell>
          <cell r="B419">
            <v>0</v>
          </cell>
          <cell r="C419">
            <v>0</v>
          </cell>
          <cell r="D419">
            <v>1.237457</v>
          </cell>
          <cell r="E419">
            <v>0.46134599999999998</v>
          </cell>
          <cell r="F419">
            <v>0.26773999999999998</v>
          </cell>
        </row>
        <row r="420">
          <cell r="A420" t="str">
            <v>B24623200048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 t="str">
            <v>B24623190151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B24623200008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 t="str">
            <v>B24623190192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 t="str">
            <v>B24623190172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 t="str">
            <v>B24623200009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 t="str">
            <v>B24623200033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 t="str">
            <v>B24623200029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 t="str">
            <v>B24623190136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 t="str">
            <v>B24623190173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 t="str">
            <v>B24623190142</v>
          </cell>
          <cell r="B430">
            <v>0</v>
          </cell>
          <cell r="C430">
            <v>0</v>
          </cell>
          <cell r="D430">
            <v>2.7499910000000001</v>
          </cell>
          <cell r="E430">
            <v>0.41977799999999998</v>
          </cell>
          <cell r="F430">
            <v>0</v>
          </cell>
        </row>
        <row r="431">
          <cell r="A431" t="str">
            <v>B24623190164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 t="str">
            <v>B24623200028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 t="str">
            <v>B14623200003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 t="str">
            <v>B24623190179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 t="str">
            <v>B24623200025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 t="str">
            <v>B24623190134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B24623190126</v>
          </cell>
          <cell r="B437">
            <v>29.150943396226399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 t="str">
            <v>B24623200035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 t="str">
            <v>B24623190165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 t="str">
            <v>B24623190194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 t="str">
            <v>B24623200015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 t="str">
            <v>B24623190191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 t="str">
            <v>B24623200031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 t="str">
            <v>B24623200034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 t="str">
            <v>B24623190177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 t="str">
            <v>B24623190150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 t="str">
            <v>B24623170055</v>
          </cell>
          <cell r="B447">
            <v>0</v>
          </cell>
          <cell r="C447">
            <v>0</v>
          </cell>
          <cell r="D447">
            <v>-2.2737367544323201E-17</v>
          </cell>
          <cell r="E447">
            <v>6.82121026329696E-17</v>
          </cell>
          <cell r="F447">
            <v>0</v>
          </cell>
        </row>
        <row r="448">
          <cell r="A448" t="str">
            <v>B24623190063</v>
          </cell>
          <cell r="B448">
            <v>13.435</v>
          </cell>
          <cell r="C448">
            <v>268.07952899999998</v>
          </cell>
          <cell r="D448">
            <v>302.44247799999999</v>
          </cell>
          <cell r="E448">
            <v>32.733283</v>
          </cell>
          <cell r="F448">
            <v>142.59670299999999</v>
          </cell>
        </row>
        <row r="449">
          <cell r="A449" t="str">
            <v>B24623190175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</row>
        <row r="450">
          <cell r="A450" t="str">
            <v>B24623190181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A451" t="str">
            <v>B24623200016</v>
          </cell>
          <cell r="B451">
            <v>0</v>
          </cell>
          <cell r="C451">
            <v>4.1264149999999997</v>
          </cell>
          <cell r="D451">
            <v>0</v>
          </cell>
          <cell r="E451">
            <v>0</v>
          </cell>
          <cell r="F451">
            <v>0.70759300000000003</v>
          </cell>
        </row>
        <row r="452">
          <cell r="A452" t="str">
            <v>B14623190007</v>
          </cell>
          <cell r="B452">
            <v>4174.6608849557497</v>
          </cell>
          <cell r="C452">
            <v>0</v>
          </cell>
          <cell r="D452">
            <v>0</v>
          </cell>
          <cell r="E452">
            <v>0</v>
          </cell>
          <cell r="F452">
            <v>0.1978</v>
          </cell>
        </row>
        <row r="453">
          <cell r="A453" t="str">
            <v>B24623190154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A454" t="str">
            <v>B24623200010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A455" t="str">
            <v>B24623190168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B24623190185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A457" t="str">
            <v>B24623190190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A458" t="str">
            <v>B24623190143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B24623190170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A460" t="str">
            <v>B24623190152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A461" t="str">
            <v>B24623190178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A462" t="str">
            <v>B24623200038</v>
          </cell>
          <cell r="B462">
            <v>18.908584905660401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A463" t="str">
            <v>B24623190148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</row>
        <row r="464">
          <cell r="A464" t="str">
            <v>B24623200077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</row>
        <row r="465">
          <cell r="A465" t="str">
            <v>B24623200030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</row>
        <row r="466">
          <cell r="A466" t="str">
            <v>B24623200037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</row>
        <row r="467">
          <cell r="A467" t="str">
            <v>B24623190157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B24623190163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A469" t="str">
            <v>B24623200032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A470" t="str">
            <v>B24623190184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A471" t="str">
            <v>B24623200012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B24623200013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A473" t="str">
            <v>B24623200027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A474" t="str">
            <v>B24623190155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A475" t="str">
            <v>B24623190180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A476" t="str">
            <v>B24623200007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A477" t="str">
            <v>B24623190153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A478" t="str">
            <v>B24623190139</v>
          </cell>
          <cell r="B478">
            <v>0</v>
          </cell>
          <cell r="C478">
            <v>0</v>
          </cell>
          <cell r="D478">
            <v>5.7585179999999996</v>
          </cell>
          <cell r="E478">
            <v>1.121656</v>
          </cell>
          <cell r="F478">
            <v>0</v>
          </cell>
        </row>
        <row r="479">
          <cell r="A479" t="str">
            <v>B24623190046</v>
          </cell>
          <cell r="B479">
            <v>0</v>
          </cell>
          <cell r="C479">
            <v>12.575896</v>
          </cell>
          <cell r="D479">
            <v>4.8271300000000004</v>
          </cell>
          <cell r="E479">
            <v>1.3394360000000001</v>
          </cell>
          <cell r="F479">
            <v>6.250972</v>
          </cell>
        </row>
        <row r="480">
          <cell r="A480" t="str">
            <v>B24623190189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A481" t="str">
            <v>B24623190176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</row>
        <row r="482">
          <cell r="A482" t="str">
            <v>B24623190135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A483" t="str">
            <v>B24623200011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A484" t="str">
            <v>B24623190158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B24623190196</v>
          </cell>
          <cell r="B485">
            <v>27.698113207547198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A486" t="str">
            <v>B24623200049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A487" t="str">
            <v>B24623190171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 t="str">
            <v>B24623200014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A489" t="str">
            <v>B24623190022</v>
          </cell>
          <cell r="B489">
            <v>0</v>
          </cell>
          <cell r="C489">
            <v>0</v>
          </cell>
          <cell r="D489">
            <v>14.927687000000001</v>
          </cell>
          <cell r="E489">
            <v>3.0420289999999999</v>
          </cell>
          <cell r="F489">
            <v>9.7995020000000004</v>
          </cell>
        </row>
        <row r="490">
          <cell r="A490" t="str">
            <v>B24623190034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A491" t="str">
            <v>B24623190167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A492" t="str">
            <v>B24623200026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A493" t="str">
            <v>B24623190145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A494" t="str">
            <v>B24623190166</v>
          </cell>
          <cell r="B494">
            <v>0</v>
          </cell>
          <cell r="C494">
            <v>0</v>
          </cell>
          <cell r="D494">
            <v>1.6391089999999999</v>
          </cell>
          <cell r="E494">
            <v>0.26616400000000001</v>
          </cell>
          <cell r="F494">
            <v>0</v>
          </cell>
        </row>
        <row r="495">
          <cell r="A495" t="str">
            <v>B24623190183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A496" t="str">
            <v>B24623190160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A497" t="str">
            <v>B24623190186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A498" t="str">
            <v>B24623200036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A499" t="str">
            <v>B24623190138</v>
          </cell>
          <cell r="B499">
            <v>27.957735849056601</v>
          </cell>
          <cell r="C499">
            <v>24.183962000000001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B24623190193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A501" t="str">
            <v>B24623190169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A502" t="str">
            <v>B24623190144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B24623190174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A504" t="str">
            <v>B24623200081</v>
          </cell>
          <cell r="B504">
            <v>0</v>
          </cell>
          <cell r="C504">
            <v>0</v>
          </cell>
          <cell r="D504">
            <v>0.76533899999999999</v>
          </cell>
          <cell r="E504">
            <v>0.167215</v>
          </cell>
          <cell r="F504">
            <v>0</v>
          </cell>
        </row>
        <row r="505">
          <cell r="A505" t="str">
            <v>B14623200005</v>
          </cell>
          <cell r="B505">
            <v>0</v>
          </cell>
          <cell r="C505">
            <v>0</v>
          </cell>
          <cell r="D505">
            <v>0.853746</v>
          </cell>
          <cell r="E505">
            <v>7.9269999999999993E-2</v>
          </cell>
          <cell r="F505">
            <v>0</v>
          </cell>
        </row>
        <row r="506">
          <cell r="A506" t="str">
            <v>B14623200004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A507" t="str">
            <v>B24623180213</v>
          </cell>
          <cell r="B507">
            <v>0</v>
          </cell>
          <cell r="C507">
            <v>7.7584910000000002</v>
          </cell>
          <cell r="D507">
            <v>0</v>
          </cell>
          <cell r="E507">
            <v>0</v>
          </cell>
          <cell r="F507">
            <v>0</v>
          </cell>
        </row>
        <row r="508">
          <cell r="A508" t="str">
            <v>B24623190054</v>
          </cell>
          <cell r="B508">
            <v>0</v>
          </cell>
          <cell r="C508">
            <v>33.068489999999997</v>
          </cell>
          <cell r="D508">
            <v>1.042546</v>
          </cell>
          <cell r="E508">
            <v>0.32239600000000002</v>
          </cell>
          <cell r="F508">
            <v>4.8338020000000004</v>
          </cell>
        </row>
        <row r="509">
          <cell r="A509" t="str">
            <v>B24623200058</v>
          </cell>
          <cell r="B509">
            <v>5.4320754716981101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A510" t="str">
            <v>B24623190055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A511" t="str">
            <v>B24623200076</v>
          </cell>
          <cell r="B511">
            <v>5.2150943396226399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A512" t="str">
            <v>B24623190061</v>
          </cell>
          <cell r="B512">
            <v>91.421415094339594</v>
          </cell>
          <cell r="C512">
            <v>98.921460999999994</v>
          </cell>
          <cell r="D512">
            <v>25.713145999999998</v>
          </cell>
          <cell r="E512">
            <v>1.967654</v>
          </cell>
          <cell r="F512">
            <v>17.845313999999998</v>
          </cell>
        </row>
        <row r="513">
          <cell r="A513" t="str">
            <v>B24623190033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A514" t="str">
            <v>B24623200073</v>
          </cell>
          <cell r="B514">
            <v>3.6320754716981098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A515" t="str">
            <v>B24623190072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A516" t="str">
            <v>B24623200059</v>
          </cell>
          <cell r="B516">
            <v>5.6660377358490601</v>
          </cell>
          <cell r="C516">
            <v>0</v>
          </cell>
          <cell r="D516">
            <v>0.69576300000000002</v>
          </cell>
          <cell r="E516">
            <v>0.15201400000000001</v>
          </cell>
          <cell r="F516">
            <v>0</v>
          </cell>
        </row>
        <row r="517">
          <cell r="A517" t="str">
            <v>B24623200045</v>
          </cell>
          <cell r="B517">
            <v>11.202924528301899</v>
          </cell>
          <cell r="C517">
            <v>2.4375</v>
          </cell>
          <cell r="D517">
            <v>1.0981959999999999</v>
          </cell>
          <cell r="E517">
            <v>0.128747</v>
          </cell>
          <cell r="F517">
            <v>0</v>
          </cell>
        </row>
        <row r="518">
          <cell r="A518" t="str">
            <v>B24623200024</v>
          </cell>
          <cell r="B518">
            <v>5.2981132075471704</v>
          </cell>
          <cell r="C518">
            <v>1.732075</v>
          </cell>
          <cell r="D518">
            <v>0</v>
          </cell>
          <cell r="E518">
            <v>0</v>
          </cell>
          <cell r="F518">
            <v>0</v>
          </cell>
        </row>
        <row r="519">
          <cell r="A519" t="str">
            <v>B24623200052</v>
          </cell>
          <cell r="B519">
            <v>26.320580188679301</v>
          </cell>
          <cell r="C519">
            <v>8.4801889999999993</v>
          </cell>
          <cell r="D519">
            <v>1.4611019999999999</v>
          </cell>
          <cell r="E519">
            <v>0.31922899999999998</v>
          </cell>
          <cell r="F519">
            <v>0</v>
          </cell>
        </row>
        <row r="520">
          <cell r="A520" t="str">
            <v>B24623200064</v>
          </cell>
          <cell r="B520">
            <v>2.6981132075471699</v>
          </cell>
          <cell r="C520">
            <v>0</v>
          </cell>
          <cell r="D520">
            <v>1.4611019999999999</v>
          </cell>
          <cell r="E520">
            <v>0.31922899999999998</v>
          </cell>
          <cell r="F520">
            <v>0</v>
          </cell>
        </row>
        <row r="521">
          <cell r="A521" t="str">
            <v>B24623190071</v>
          </cell>
          <cell r="B521">
            <v>0</v>
          </cell>
          <cell r="C521">
            <v>0</v>
          </cell>
          <cell r="D521">
            <v>4.8211589999999998</v>
          </cell>
          <cell r="E521">
            <v>0.57517600000000002</v>
          </cell>
          <cell r="F521">
            <v>8.2833020000000008</v>
          </cell>
        </row>
        <row r="522">
          <cell r="A522" t="str">
            <v>B24623200066</v>
          </cell>
          <cell r="B522">
            <v>6.9189551886792504</v>
          </cell>
          <cell r="C522">
            <v>0</v>
          </cell>
          <cell r="D522">
            <v>1.4611019999999999</v>
          </cell>
          <cell r="E522">
            <v>0.31922899999999998</v>
          </cell>
          <cell r="F522">
            <v>0</v>
          </cell>
        </row>
        <row r="523">
          <cell r="A523" t="str">
            <v>B24623190206</v>
          </cell>
          <cell r="B523">
            <v>1.90528301886792</v>
          </cell>
          <cell r="C523">
            <v>17.459904999999999</v>
          </cell>
          <cell r="D523">
            <v>0</v>
          </cell>
          <cell r="E523">
            <v>0</v>
          </cell>
          <cell r="F523">
            <v>0</v>
          </cell>
        </row>
        <row r="524">
          <cell r="A524" t="str">
            <v>B24623200041</v>
          </cell>
          <cell r="B524">
            <v>64.375165094339593</v>
          </cell>
          <cell r="C524">
            <v>52.914501000000001</v>
          </cell>
          <cell r="D524">
            <v>8.5335730000000005</v>
          </cell>
          <cell r="E524">
            <v>1.1074079999999999</v>
          </cell>
          <cell r="F524">
            <v>0</v>
          </cell>
        </row>
        <row r="525">
          <cell r="A525" t="str">
            <v>B24623190200</v>
          </cell>
          <cell r="B525">
            <v>19.839622641509401</v>
          </cell>
          <cell r="C525">
            <v>52.597358999999997</v>
          </cell>
          <cell r="D525">
            <v>19.083365000000001</v>
          </cell>
          <cell r="E525">
            <v>2.2993700000000001</v>
          </cell>
          <cell r="F525">
            <v>0</v>
          </cell>
        </row>
        <row r="526">
          <cell r="A526" t="str">
            <v>B24623190203</v>
          </cell>
          <cell r="B526">
            <v>16.2264150943396</v>
          </cell>
          <cell r="C526">
            <v>18.67981</v>
          </cell>
          <cell r="D526">
            <v>2.0600610000000001</v>
          </cell>
          <cell r="E526">
            <v>0.24385200000000001</v>
          </cell>
          <cell r="F526">
            <v>0</v>
          </cell>
        </row>
        <row r="527">
          <cell r="A527" t="str">
            <v>B24623200075</v>
          </cell>
          <cell r="B527">
            <v>3.4608490566037702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A528" t="str">
            <v>B24623190064</v>
          </cell>
          <cell r="B528">
            <v>0</v>
          </cell>
          <cell r="C528">
            <v>74.919246000000001</v>
          </cell>
          <cell r="D528">
            <v>0</v>
          </cell>
          <cell r="E528">
            <v>0</v>
          </cell>
          <cell r="F528">
            <v>0</v>
          </cell>
        </row>
        <row r="529">
          <cell r="A529" t="str">
            <v>B24623200063</v>
          </cell>
          <cell r="B529">
            <v>5.6924528301886799</v>
          </cell>
          <cell r="C529">
            <v>0</v>
          </cell>
          <cell r="D529">
            <v>1.4611019999999999</v>
          </cell>
          <cell r="E529">
            <v>0.31922899999999998</v>
          </cell>
          <cell r="F529">
            <v>0</v>
          </cell>
        </row>
        <row r="530">
          <cell r="A530" t="str">
            <v>B24623200005</v>
          </cell>
          <cell r="B530">
            <v>3.2609433962264101</v>
          </cell>
          <cell r="C530">
            <v>4.2702830000000001</v>
          </cell>
          <cell r="D530">
            <v>4.2974160000000001</v>
          </cell>
          <cell r="E530">
            <v>0.80242599999999997</v>
          </cell>
          <cell r="F530">
            <v>0</v>
          </cell>
        </row>
        <row r="531">
          <cell r="A531" t="str">
            <v>B24623190067</v>
          </cell>
          <cell r="B531">
            <v>2.32075471698113</v>
          </cell>
          <cell r="C531">
            <v>4.7547170000000003</v>
          </cell>
          <cell r="D531">
            <v>15.332893</v>
          </cell>
          <cell r="E531">
            <v>1.216094</v>
          </cell>
          <cell r="F531">
            <v>4.3456340000000004</v>
          </cell>
        </row>
        <row r="532">
          <cell r="A532" t="str">
            <v>B24623180096</v>
          </cell>
          <cell r="B532">
            <v>0</v>
          </cell>
          <cell r="C532">
            <v>4.4452829999999999</v>
          </cell>
          <cell r="D532">
            <v>0</v>
          </cell>
          <cell r="E532">
            <v>0</v>
          </cell>
          <cell r="F532">
            <v>0</v>
          </cell>
        </row>
        <row r="533">
          <cell r="A533" t="str">
            <v>B24623190088</v>
          </cell>
          <cell r="B533">
            <v>0</v>
          </cell>
          <cell r="C533">
            <v>40.131509000000001</v>
          </cell>
          <cell r="D533">
            <v>4.1190340000000001</v>
          </cell>
          <cell r="E533">
            <v>0.50959299999999996</v>
          </cell>
          <cell r="F533">
            <v>3.6733220000000002</v>
          </cell>
        </row>
        <row r="534">
          <cell r="A534" t="str">
            <v>B24623180229</v>
          </cell>
          <cell r="B534">
            <v>0</v>
          </cell>
          <cell r="C534">
            <v>0</v>
          </cell>
          <cell r="D534">
            <v>23.586145999999999</v>
          </cell>
          <cell r="E534">
            <v>5.3387929999999999</v>
          </cell>
          <cell r="F534">
            <v>10.798120000000001</v>
          </cell>
        </row>
        <row r="535">
          <cell r="A535" t="str">
            <v>B24623180233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A536" t="str">
            <v>B24623190201</v>
          </cell>
          <cell r="B536">
            <v>11.798867924528301</v>
          </cell>
          <cell r="C536">
            <v>19.557264</v>
          </cell>
          <cell r="D536">
            <v>0</v>
          </cell>
          <cell r="E536">
            <v>0</v>
          </cell>
          <cell r="F536">
            <v>0</v>
          </cell>
        </row>
        <row r="537">
          <cell r="A537" t="str">
            <v>B24623200054</v>
          </cell>
          <cell r="B537">
            <v>1.61150943396226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 t="str">
            <v>B24623200060</v>
          </cell>
          <cell r="B538">
            <v>6.49433962264151</v>
          </cell>
          <cell r="C538">
            <v>0</v>
          </cell>
          <cell r="D538">
            <v>1.4611019999999999</v>
          </cell>
          <cell r="E538">
            <v>0.31922899999999998</v>
          </cell>
          <cell r="F538">
            <v>0</v>
          </cell>
        </row>
        <row r="539">
          <cell r="A539" t="str">
            <v>B24623200061</v>
          </cell>
          <cell r="B539">
            <v>2.8018867924528301</v>
          </cell>
          <cell r="C539">
            <v>0</v>
          </cell>
          <cell r="D539">
            <v>1.4263140000000001</v>
          </cell>
          <cell r="E539">
            <v>0.31162800000000002</v>
          </cell>
          <cell r="F539">
            <v>0</v>
          </cell>
        </row>
        <row r="540">
          <cell r="A540" t="str">
            <v>B24623200044</v>
          </cell>
          <cell r="B540">
            <v>6.4295283018867897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</row>
        <row r="541">
          <cell r="A541" t="str">
            <v>B24623200056</v>
          </cell>
          <cell r="B541">
            <v>2.1099056603773598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A542" t="str">
            <v>B24623200071</v>
          </cell>
          <cell r="B542">
            <v>4.2198867924528303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A543" t="str">
            <v>B14623190010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0.48931799999999998</v>
          </cell>
        </row>
        <row r="544">
          <cell r="A544" t="str">
            <v>B24623200057</v>
          </cell>
          <cell r="B544">
            <v>2.8018867924528301</v>
          </cell>
          <cell r="C544">
            <v>5.7957539999999996</v>
          </cell>
          <cell r="D544">
            <v>0</v>
          </cell>
          <cell r="E544">
            <v>0</v>
          </cell>
          <cell r="F544">
            <v>0</v>
          </cell>
        </row>
        <row r="545">
          <cell r="A545" t="str">
            <v>B24623190025</v>
          </cell>
          <cell r="B545">
            <v>0</v>
          </cell>
          <cell r="C545">
            <v>0</v>
          </cell>
          <cell r="D545">
            <v>16.019148999999999</v>
          </cell>
          <cell r="E545">
            <v>3.1556609999999998</v>
          </cell>
          <cell r="F545">
            <v>7.6459029999999997</v>
          </cell>
        </row>
        <row r="546">
          <cell r="A546" t="str">
            <v>B24623180107</v>
          </cell>
          <cell r="B546">
            <v>0</v>
          </cell>
          <cell r="C546">
            <v>82.071226999999993</v>
          </cell>
          <cell r="D546">
            <v>48.617959999999997</v>
          </cell>
          <cell r="E546">
            <v>4.996791</v>
          </cell>
          <cell r="F546">
            <v>37.055357999999998</v>
          </cell>
        </row>
        <row r="547">
          <cell r="A547" t="str">
            <v>B24623200046</v>
          </cell>
          <cell r="B547">
            <v>1.3127358490565999</v>
          </cell>
          <cell r="C547">
            <v>0.29245300000000002</v>
          </cell>
          <cell r="D547">
            <v>0</v>
          </cell>
          <cell r="E547">
            <v>0</v>
          </cell>
          <cell r="F547">
            <v>0</v>
          </cell>
        </row>
        <row r="548">
          <cell r="A548" t="str">
            <v>B24623190094</v>
          </cell>
          <cell r="B548">
            <v>0</v>
          </cell>
          <cell r="C548">
            <v>35.459904999999999</v>
          </cell>
          <cell r="D548">
            <v>47.454642999999997</v>
          </cell>
          <cell r="E548">
            <v>2.5906210000000001</v>
          </cell>
          <cell r="F548">
            <v>19.115176000000002</v>
          </cell>
        </row>
        <row r="549">
          <cell r="A549" t="str">
            <v>B24623200023</v>
          </cell>
          <cell r="B549">
            <v>4.8113207547169798</v>
          </cell>
          <cell r="C549">
            <v>0</v>
          </cell>
          <cell r="D549">
            <v>0.347881</v>
          </cell>
          <cell r="E549">
            <v>7.6007000000000005E-2</v>
          </cell>
          <cell r="F549">
            <v>0</v>
          </cell>
        </row>
        <row r="550">
          <cell r="A550" t="str">
            <v>B24623190018</v>
          </cell>
          <cell r="B550">
            <v>0</v>
          </cell>
          <cell r="C550">
            <v>0</v>
          </cell>
          <cell r="D550">
            <v>14.697652</v>
          </cell>
          <cell r="E550">
            <v>3.5681180000000001</v>
          </cell>
          <cell r="F550">
            <v>1.1484160000000001</v>
          </cell>
        </row>
        <row r="551">
          <cell r="A551" t="str">
            <v>B24623180120</v>
          </cell>
          <cell r="B551">
            <v>0</v>
          </cell>
          <cell r="C551">
            <v>7.5849520000000004</v>
          </cell>
          <cell r="D551">
            <v>6.3370199999999999</v>
          </cell>
          <cell r="E551">
            <v>1.7261869999999999</v>
          </cell>
          <cell r="F551">
            <v>2.5294970000000001</v>
          </cell>
        </row>
        <row r="552">
          <cell r="A552" t="str">
            <v>B24623190092</v>
          </cell>
          <cell r="B552">
            <v>9.9056603773584904</v>
          </cell>
          <cell r="C552">
            <v>7.8365099999999996</v>
          </cell>
          <cell r="D552">
            <v>4.8211589999999998</v>
          </cell>
          <cell r="E552">
            <v>0.57517499999999999</v>
          </cell>
          <cell r="F552">
            <v>5.6003749999999997</v>
          </cell>
        </row>
        <row r="553">
          <cell r="A553" t="str">
            <v>B24623180218</v>
          </cell>
          <cell r="B553">
            <v>0</v>
          </cell>
          <cell r="C553">
            <v>8.9971700000000006</v>
          </cell>
          <cell r="D553">
            <v>0</v>
          </cell>
          <cell r="E553">
            <v>0</v>
          </cell>
          <cell r="F553">
            <v>0</v>
          </cell>
        </row>
        <row r="554">
          <cell r="A554" t="str">
            <v>B24623170088</v>
          </cell>
          <cell r="B554">
            <v>0</v>
          </cell>
          <cell r="C554">
            <v>7.881132</v>
          </cell>
          <cell r="D554">
            <v>19.790261999999998</v>
          </cell>
          <cell r="E554">
            <v>5.486135</v>
          </cell>
          <cell r="F554">
            <v>10.593802999999999</v>
          </cell>
        </row>
        <row r="555">
          <cell r="A555" t="str">
            <v>B24623190047</v>
          </cell>
          <cell r="B555">
            <v>0</v>
          </cell>
          <cell r="C555">
            <v>0</v>
          </cell>
          <cell r="D555">
            <v>0.48403600000000002</v>
          </cell>
          <cell r="E555">
            <v>0.114506</v>
          </cell>
          <cell r="F555">
            <v>0.34979500000000002</v>
          </cell>
        </row>
        <row r="556">
          <cell r="A556" t="str">
            <v>B24623200067</v>
          </cell>
          <cell r="B556">
            <v>6.2877358490565998</v>
          </cell>
          <cell r="C556">
            <v>6.8056599999999996</v>
          </cell>
          <cell r="D556">
            <v>0</v>
          </cell>
          <cell r="E556">
            <v>0</v>
          </cell>
          <cell r="F556">
            <v>0</v>
          </cell>
        </row>
        <row r="557">
          <cell r="A557" t="str">
            <v>B24623170045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-1.81898940354586E-16</v>
          </cell>
        </row>
        <row r="558">
          <cell r="A558" t="str">
            <v>B24623190207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</row>
        <row r="559">
          <cell r="A559" t="str">
            <v>B24623190082</v>
          </cell>
          <cell r="B559">
            <v>0</v>
          </cell>
          <cell r="C559">
            <v>0</v>
          </cell>
          <cell r="D559">
            <v>26.633140999999998</v>
          </cell>
          <cell r="E559">
            <v>2.290762</v>
          </cell>
          <cell r="F559">
            <v>6.1729339999999997</v>
          </cell>
        </row>
        <row r="560">
          <cell r="A560" t="str">
            <v>B24623200040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A561" t="str">
            <v>B24623200055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A562" t="str">
            <v>B24623200053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A563" t="str">
            <v>B24623200062</v>
          </cell>
          <cell r="B563">
            <v>2.6981132075471699</v>
          </cell>
          <cell r="C563">
            <v>0</v>
          </cell>
          <cell r="D563">
            <v>1.4611019999999999</v>
          </cell>
          <cell r="E563">
            <v>0.31922899999999998</v>
          </cell>
          <cell r="F563">
            <v>0</v>
          </cell>
        </row>
        <row r="564">
          <cell r="A564" t="str">
            <v>B24623190081</v>
          </cell>
          <cell r="B564">
            <v>8.7735849056603801</v>
          </cell>
          <cell r="C564">
            <v>45</v>
          </cell>
          <cell r="D564">
            <v>0</v>
          </cell>
          <cell r="E564">
            <v>0</v>
          </cell>
          <cell r="F564">
            <v>0</v>
          </cell>
        </row>
        <row r="565">
          <cell r="A565" t="str">
            <v>B24623180005</v>
          </cell>
          <cell r="B565">
            <v>0</v>
          </cell>
          <cell r="C565">
            <v>0</v>
          </cell>
          <cell r="D565">
            <v>0.15118000000000001</v>
          </cell>
          <cell r="E565">
            <v>9.6340999999999996E-2</v>
          </cell>
          <cell r="F565">
            <v>0</v>
          </cell>
        </row>
        <row r="566">
          <cell r="A566" t="str">
            <v>B24623200042</v>
          </cell>
          <cell r="B566">
            <v>52.052830188679202</v>
          </cell>
          <cell r="C566">
            <v>0.38717000000000001</v>
          </cell>
          <cell r="D566">
            <v>13.240781999999999</v>
          </cell>
          <cell r="E566">
            <v>1.5827899999999999</v>
          </cell>
          <cell r="F566">
            <v>2.2607339999999998</v>
          </cell>
        </row>
        <row r="567">
          <cell r="A567" t="str">
            <v>B24623180051</v>
          </cell>
          <cell r="B567">
            <v>0</v>
          </cell>
          <cell r="C567">
            <v>9.9915090000000006</v>
          </cell>
          <cell r="D567">
            <v>0</v>
          </cell>
          <cell r="E567">
            <v>0</v>
          </cell>
          <cell r="F567">
            <v>0</v>
          </cell>
        </row>
        <row r="568">
          <cell r="A568" t="str">
            <v>B24623190024</v>
          </cell>
          <cell r="B568">
            <v>0</v>
          </cell>
          <cell r="C568">
            <v>0</v>
          </cell>
          <cell r="D568">
            <v>27.926435000000001</v>
          </cell>
          <cell r="E568">
            <v>3.8377129999999999</v>
          </cell>
          <cell r="F568">
            <v>14.099409</v>
          </cell>
        </row>
        <row r="569">
          <cell r="A569" t="str">
            <v>B24623200068</v>
          </cell>
          <cell r="B569">
            <v>7.0599056603773596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</row>
        <row r="570">
          <cell r="A570" t="str">
            <v>B24623200047</v>
          </cell>
          <cell r="B570">
            <v>0</v>
          </cell>
          <cell r="C570">
            <v>0</v>
          </cell>
          <cell r="D570">
            <v>2.744834</v>
          </cell>
          <cell r="E570">
            <v>0.26216800000000001</v>
          </cell>
          <cell r="F570">
            <v>0</v>
          </cell>
        </row>
        <row r="571">
          <cell r="A571" t="str">
            <v>B24623200069</v>
          </cell>
          <cell r="B571">
            <v>4.8688679245283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A572" t="str">
            <v>B24623180216</v>
          </cell>
          <cell r="B572">
            <v>0</v>
          </cell>
          <cell r="C572">
            <v>8.4107079999999996</v>
          </cell>
          <cell r="D572">
            <v>0</v>
          </cell>
          <cell r="E572">
            <v>0</v>
          </cell>
          <cell r="F572">
            <v>3.9533870000000002</v>
          </cell>
        </row>
        <row r="573">
          <cell r="A573" t="str">
            <v>B24623190045</v>
          </cell>
          <cell r="B573">
            <v>0</v>
          </cell>
          <cell r="C573">
            <v>0</v>
          </cell>
          <cell r="D573">
            <v>2.2584909999999998</v>
          </cell>
          <cell r="E573">
            <v>0.59991499999999998</v>
          </cell>
          <cell r="F573">
            <v>1.859901</v>
          </cell>
        </row>
        <row r="574">
          <cell r="A574" t="str">
            <v>B24623190131</v>
          </cell>
          <cell r="B574">
            <v>0</v>
          </cell>
          <cell r="C574">
            <v>10.471698</v>
          </cell>
          <cell r="D574">
            <v>0</v>
          </cell>
          <cell r="E574">
            <v>0</v>
          </cell>
          <cell r="F574">
            <v>0</v>
          </cell>
        </row>
        <row r="575">
          <cell r="A575" t="str">
            <v>B24623180193</v>
          </cell>
          <cell r="B575">
            <v>0</v>
          </cell>
          <cell r="C575">
            <v>10.637736</v>
          </cell>
          <cell r="D575">
            <v>9.0180439999999997</v>
          </cell>
          <cell r="E575">
            <v>1.7305079999999999</v>
          </cell>
          <cell r="F575">
            <v>5.685168</v>
          </cell>
        </row>
        <row r="576">
          <cell r="A576" t="str">
            <v>B24623200074</v>
          </cell>
          <cell r="B576">
            <v>5.1169811320754697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A577" t="str">
            <v>B24623200072</v>
          </cell>
          <cell r="B577">
            <v>4.8962264150943398</v>
          </cell>
          <cell r="C577">
            <v>6.5575479999999997</v>
          </cell>
          <cell r="D577">
            <v>0</v>
          </cell>
          <cell r="E577">
            <v>0</v>
          </cell>
          <cell r="F577">
            <v>0</v>
          </cell>
        </row>
        <row r="578">
          <cell r="A578" t="str">
            <v>B24623200065</v>
          </cell>
          <cell r="B578">
            <v>4.4363018867924504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A579" t="str">
            <v>B24623200050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A580" t="str">
            <v>B24623200051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A581" t="str">
            <v>B24623200070</v>
          </cell>
          <cell r="B581">
            <v>6.7919811320754704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B24623200079</v>
          </cell>
          <cell r="B582">
            <v>0</v>
          </cell>
          <cell r="C582">
            <v>0</v>
          </cell>
          <cell r="D582">
            <v>1.792867</v>
          </cell>
          <cell r="E582">
            <v>0.166467</v>
          </cell>
          <cell r="F582">
            <v>0</v>
          </cell>
        </row>
        <row r="583">
          <cell r="A583" t="str">
            <v>B24623200080</v>
          </cell>
          <cell r="B583">
            <v>0</v>
          </cell>
          <cell r="C583">
            <v>0</v>
          </cell>
          <cell r="D583">
            <v>1.3659939999999999</v>
          </cell>
          <cell r="E583">
            <v>0.126832</v>
          </cell>
          <cell r="F583">
            <v>0</v>
          </cell>
        </row>
        <row r="584">
          <cell r="A584" t="str">
            <v>B24623200083</v>
          </cell>
          <cell r="B584">
            <v>0</v>
          </cell>
          <cell r="C584">
            <v>0</v>
          </cell>
          <cell r="D584">
            <v>1.6629020000000001</v>
          </cell>
          <cell r="E584">
            <v>0.20257700000000001</v>
          </cell>
          <cell r="F58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1"/>
  <sheetViews>
    <sheetView tabSelected="1" workbookViewId="0">
      <pane xSplit="5" ySplit="2" topLeftCell="F35" activePane="bottomRight" state="frozen"/>
      <selection pane="topRight"/>
      <selection pane="bottomLeft"/>
      <selection pane="bottomRight" activeCell="AR74" sqref="AR74"/>
    </sheetView>
  </sheetViews>
  <sheetFormatPr defaultColWidth="9" defaultRowHeight="42" customHeight="1"/>
  <cols>
    <col min="1" max="1" width="4.109375" style="100" customWidth="1"/>
    <col min="2" max="2" width="12.21875" style="100" customWidth="1"/>
    <col min="3" max="3" width="9.21875" style="100" customWidth="1"/>
    <col min="4" max="4" width="13.109375" style="100" customWidth="1"/>
    <col min="5" max="5" width="21" style="100" customWidth="1"/>
    <col min="6" max="6" width="4.6640625" style="100" hidden="1" customWidth="1"/>
    <col min="7" max="7" width="5.109375" style="100" hidden="1" customWidth="1"/>
    <col min="8" max="8" width="4.33203125" style="100" hidden="1" customWidth="1"/>
    <col min="9" max="9" width="6.6640625" style="100" customWidth="1"/>
    <col min="10" max="10" width="7.44140625" style="100" hidden="1" customWidth="1"/>
    <col min="11" max="11" width="6.6640625" style="100" hidden="1" customWidth="1"/>
    <col min="12" max="12" width="9.88671875" style="100" customWidth="1"/>
    <col min="13" max="13" width="7" style="100" customWidth="1"/>
    <col min="14" max="14" width="4.44140625" style="177" hidden="1" customWidth="1"/>
    <col min="15" max="15" width="5.33203125" style="177" hidden="1" customWidth="1"/>
    <col min="16" max="16" width="11.33203125" style="177" hidden="1" customWidth="1"/>
    <col min="17" max="17" width="10.44140625" style="177" hidden="1" customWidth="1"/>
    <col min="18" max="23" width="10.88671875" style="177" hidden="1" customWidth="1"/>
    <col min="24" max="27" width="11.33203125" style="177" hidden="1" customWidth="1"/>
    <col min="28" max="28" width="6.109375" style="100" hidden="1" customWidth="1"/>
    <col min="29" max="29" width="16.44140625" style="178" hidden="1" customWidth="1"/>
    <col min="30" max="31" width="5.33203125" style="100" hidden="1" customWidth="1"/>
    <col min="32" max="32" width="5" style="100" hidden="1" customWidth="1"/>
    <col min="33" max="34" width="9.6640625" style="100" hidden="1" customWidth="1"/>
    <col min="35" max="35" width="12.6640625" style="100" hidden="1" customWidth="1"/>
    <col min="36" max="36" width="7.77734375" style="100" hidden="1" customWidth="1"/>
    <col min="37" max="38" width="8.44140625" style="100" hidden="1" customWidth="1"/>
    <col min="39" max="39" width="7" style="179" customWidth="1"/>
    <col min="40" max="40" width="6.6640625" style="180" customWidth="1"/>
    <col min="41" max="42" width="6.6640625" style="181" customWidth="1"/>
    <col min="43" max="43" width="7" style="181" customWidth="1"/>
    <col min="44" max="44" width="6.6640625" style="181" customWidth="1"/>
    <col min="45" max="45" width="6.109375" style="181" customWidth="1"/>
    <col min="46" max="46" width="5.77734375" style="181" customWidth="1"/>
    <col min="47" max="47" width="6.6640625" style="181" customWidth="1"/>
    <col min="48" max="48" width="6.77734375" style="181" customWidth="1"/>
    <col min="49" max="49" width="6.6640625" style="181" customWidth="1"/>
    <col min="50" max="50" width="6.77734375" style="181" customWidth="1"/>
    <col min="51" max="55" width="6.6640625" style="181" customWidth="1"/>
    <col min="56" max="56" width="5.33203125" style="182" customWidth="1"/>
    <col min="57" max="57" width="10.109375" style="182" hidden="1" customWidth="1"/>
    <col min="58" max="58" width="8.33203125" style="182" hidden="1" customWidth="1"/>
    <col min="59" max="59" width="3.88671875" style="182" hidden="1" customWidth="1"/>
    <col min="60" max="60" width="7.109375" style="182" customWidth="1"/>
    <col min="61" max="61" width="29.6640625" style="183" customWidth="1"/>
    <col min="62" max="62" width="29.6640625" style="97" customWidth="1"/>
    <col min="63" max="63" width="29.6640625" style="184" customWidth="1"/>
    <col min="64" max="16384" width="9" style="97"/>
  </cols>
  <sheetData>
    <row r="1" spans="1:63" s="95" customFormat="1" ht="51" customHeight="1">
      <c r="A1" s="299" t="s">
        <v>0</v>
      </c>
      <c r="B1" s="300"/>
      <c r="C1" s="301"/>
      <c r="D1" s="300"/>
      <c r="E1" s="302"/>
      <c r="F1" s="303" t="s">
        <v>1</v>
      </c>
      <c r="G1" s="304"/>
      <c r="H1" s="304"/>
      <c r="I1" s="304"/>
      <c r="J1" s="304"/>
      <c r="K1" s="304"/>
      <c r="L1" s="304"/>
      <c r="M1" s="295" t="s">
        <v>2</v>
      </c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305"/>
      <c r="AC1" s="306"/>
      <c r="AD1" s="305"/>
      <c r="AE1" s="297" t="s">
        <v>3</v>
      </c>
      <c r="AF1" s="298"/>
      <c r="AG1" s="295" t="s">
        <v>4</v>
      </c>
      <c r="AH1" s="307"/>
      <c r="AI1" s="296"/>
      <c r="AJ1" s="296"/>
      <c r="AK1" s="296"/>
      <c r="AL1" s="296"/>
      <c r="AM1" s="295" t="s">
        <v>5</v>
      </c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7" t="s">
        <v>6</v>
      </c>
      <c r="BE1" s="298"/>
      <c r="BF1" s="298"/>
      <c r="BG1" s="298"/>
      <c r="BH1" s="298"/>
      <c r="BI1" s="278"/>
      <c r="BJ1" s="279"/>
      <c r="BK1" s="280"/>
    </row>
    <row r="2" spans="1:63" s="96" customFormat="1" ht="61.05" customHeight="1">
      <c r="A2" s="104" t="s">
        <v>7</v>
      </c>
      <c r="B2" s="104" t="s">
        <v>8</v>
      </c>
      <c r="C2" s="104" t="s">
        <v>9</v>
      </c>
      <c r="D2" s="104" t="s">
        <v>10</v>
      </c>
      <c r="E2" s="104" t="s">
        <v>11</v>
      </c>
      <c r="F2" s="195" t="s">
        <v>12</v>
      </c>
      <c r="G2" s="195" t="s">
        <v>13</v>
      </c>
      <c r="H2" s="195" t="s">
        <v>14</v>
      </c>
      <c r="I2" s="195" t="s">
        <v>15</v>
      </c>
      <c r="J2" s="195" t="s">
        <v>16</v>
      </c>
      <c r="K2" s="195" t="s">
        <v>17</v>
      </c>
      <c r="L2" s="195" t="s">
        <v>18</v>
      </c>
      <c r="M2" s="204" t="s">
        <v>19</v>
      </c>
      <c r="N2" s="205" t="s">
        <v>20</v>
      </c>
      <c r="O2" s="205" t="s">
        <v>21</v>
      </c>
      <c r="P2" s="206" t="s">
        <v>22</v>
      </c>
      <c r="Q2" s="205" t="s">
        <v>23</v>
      </c>
      <c r="R2" s="206" t="s">
        <v>24</v>
      </c>
      <c r="S2" s="205" t="s">
        <v>25</v>
      </c>
      <c r="T2" s="206" t="s">
        <v>26</v>
      </c>
      <c r="U2" s="205" t="s">
        <v>27</v>
      </c>
      <c r="V2" s="206" t="s">
        <v>28</v>
      </c>
      <c r="W2" s="205" t="s">
        <v>29</v>
      </c>
      <c r="X2" s="206" t="s">
        <v>30</v>
      </c>
      <c r="Y2" s="205" t="s">
        <v>31</v>
      </c>
      <c r="Z2" s="206" t="s">
        <v>32</v>
      </c>
      <c r="AA2" s="205" t="s">
        <v>33</v>
      </c>
      <c r="AB2" s="222" t="s">
        <v>34</v>
      </c>
      <c r="AC2" s="222" t="s">
        <v>35</v>
      </c>
      <c r="AD2" s="222" t="s">
        <v>36</v>
      </c>
      <c r="AE2" s="229" t="s">
        <v>37</v>
      </c>
      <c r="AF2" s="229" t="s">
        <v>38</v>
      </c>
      <c r="AG2" s="234" t="s">
        <v>39</v>
      </c>
      <c r="AH2" s="234" t="s">
        <v>40</v>
      </c>
      <c r="AI2" s="234" t="s">
        <v>41</v>
      </c>
      <c r="AJ2" s="234" t="s">
        <v>42</v>
      </c>
      <c r="AK2" s="234" t="s">
        <v>43</v>
      </c>
      <c r="AL2" s="234" t="s">
        <v>44</v>
      </c>
      <c r="AM2" s="236" t="s">
        <v>45</v>
      </c>
      <c r="AN2" s="237" t="s">
        <v>46</v>
      </c>
      <c r="AO2" s="244" t="s">
        <v>47</v>
      </c>
      <c r="AP2" s="244" t="s">
        <v>48</v>
      </c>
      <c r="AQ2" s="244" t="s">
        <v>49</v>
      </c>
      <c r="AR2" s="244" t="s">
        <v>50</v>
      </c>
      <c r="AS2" s="244" t="s">
        <v>51</v>
      </c>
      <c r="AT2" s="244" t="s">
        <v>52</v>
      </c>
      <c r="AU2" s="252" t="s">
        <v>53</v>
      </c>
      <c r="AV2" s="252" t="s">
        <v>54</v>
      </c>
      <c r="AW2" s="262" t="s">
        <v>55</v>
      </c>
      <c r="AX2" s="262" t="s">
        <v>56</v>
      </c>
      <c r="AY2" s="262" t="s">
        <v>57</v>
      </c>
      <c r="AZ2" s="262" t="s">
        <v>58</v>
      </c>
      <c r="BA2" s="262" t="s">
        <v>59</v>
      </c>
      <c r="BB2" s="268" t="s">
        <v>60</v>
      </c>
      <c r="BC2" s="268" t="s">
        <v>61</v>
      </c>
      <c r="BD2" s="269" t="s">
        <v>62</v>
      </c>
      <c r="BE2" s="269" t="s">
        <v>63</v>
      </c>
      <c r="BF2" s="269" t="s">
        <v>64</v>
      </c>
      <c r="BG2" s="269" t="s">
        <v>65</v>
      </c>
      <c r="BH2" s="269" t="s">
        <v>66</v>
      </c>
      <c r="BI2" s="281" t="s">
        <v>67</v>
      </c>
      <c r="BJ2" s="282" t="s">
        <v>68</v>
      </c>
      <c r="BK2" s="283" t="s">
        <v>69</v>
      </c>
    </row>
    <row r="3" spans="1:63" ht="42" customHeight="1">
      <c r="A3" s="123">
        <f>ROW()-2</f>
        <v>1</v>
      </c>
      <c r="B3" s="185" t="s">
        <v>70</v>
      </c>
      <c r="C3" s="109"/>
      <c r="D3" s="109"/>
      <c r="E3" s="196" t="s">
        <v>71</v>
      </c>
      <c r="F3" s="186" t="s">
        <v>72</v>
      </c>
      <c r="G3" s="197" t="s">
        <v>73</v>
      </c>
      <c r="H3" s="186" t="s">
        <v>74</v>
      </c>
      <c r="I3" s="186" t="s">
        <v>75</v>
      </c>
      <c r="J3" s="123" t="s">
        <v>76</v>
      </c>
      <c r="K3" s="123" t="s">
        <v>77</v>
      </c>
      <c r="L3" s="186" t="s">
        <v>78</v>
      </c>
      <c r="M3" s="123" t="s">
        <v>79</v>
      </c>
      <c r="N3" s="207">
        <v>45</v>
      </c>
      <c r="O3" s="207">
        <v>24</v>
      </c>
      <c r="P3" s="208">
        <v>43556</v>
      </c>
      <c r="Q3" s="217">
        <v>43556</v>
      </c>
      <c r="R3" s="208">
        <v>44104</v>
      </c>
      <c r="S3" s="217">
        <v>44027</v>
      </c>
      <c r="T3" s="208">
        <v>44134</v>
      </c>
      <c r="U3" s="217"/>
      <c r="V3" s="208">
        <v>44165</v>
      </c>
      <c r="W3" s="217"/>
      <c r="X3" s="208">
        <v>44196</v>
      </c>
      <c r="Y3" s="217"/>
      <c r="Z3" s="208" t="s">
        <v>80</v>
      </c>
      <c r="AA3" s="223" t="s">
        <v>80</v>
      </c>
      <c r="AB3" s="146">
        <v>0.45</v>
      </c>
      <c r="AC3" s="230" t="s">
        <v>81</v>
      </c>
      <c r="AD3" s="146">
        <v>0.4</v>
      </c>
      <c r="AE3" s="146" t="s">
        <v>80</v>
      </c>
      <c r="AF3" s="146" t="s">
        <v>80</v>
      </c>
      <c r="AG3" s="228"/>
      <c r="AH3" s="228"/>
      <c r="AI3" s="146"/>
      <c r="AJ3" s="146"/>
      <c r="AK3" s="146"/>
      <c r="AL3" s="238"/>
      <c r="AM3" s="239"/>
      <c r="AN3" s="240">
        <v>0.27900000000000003</v>
      </c>
      <c r="AO3" s="245">
        <v>34.299999999999997</v>
      </c>
      <c r="AP3" s="239">
        <v>14.77</v>
      </c>
      <c r="AQ3" s="245">
        <v>311.27999999999997</v>
      </c>
      <c r="AR3" s="239">
        <v>0</v>
      </c>
      <c r="AS3" s="245">
        <v>8.6</v>
      </c>
      <c r="AT3" s="239">
        <v>28.61</v>
      </c>
      <c r="AU3" s="253">
        <v>397.56</v>
      </c>
      <c r="AV3" s="254" t="str">
        <f ca="1">TEXT(VLOOKUP(B3,INDIRECT("月度监控!A:J"),2,0)/10000,"#.00")</f>
        <v>305.05</v>
      </c>
      <c r="AW3" s="263" t="str">
        <f ca="1">TEXT(VLOOKUP(B3,INDIRECT("月度监控!A:J"),8,0)/10000,"#.00")</f>
        <v>25.71</v>
      </c>
      <c r="AX3" s="256" t="str">
        <f ca="1">TEXT(VLOOKUP(B3,INDIRECT("月度监控!A:J"),7,0)/10000,"#.00")</f>
        <v>104.86</v>
      </c>
      <c r="AY3" s="263" t="str">
        <f ca="1">TEXT(VLOOKUP(B3,INDIRECT("月度监控!A:J"),6,0)/10000,"#.00")</f>
        <v>.00</v>
      </c>
      <c r="AZ3" s="256" t="str">
        <f ca="1">TEXT(VLOOKUP(B3,INDIRECT("月度监控!A:J"),10,0)/10000,"#.00")</f>
        <v>1.97</v>
      </c>
      <c r="BA3" s="263" t="str">
        <f ca="1">TEXT(VLOOKUP(B3,INDIRECT("月度监控!A:J"),9,0)/10000,"#.00")</f>
        <v>17.85</v>
      </c>
      <c r="BB3" s="256" t="str">
        <f ca="1">TEXT(VLOOKUP(B3,INDIRECT("月度监控!A:J"),5,0)/10000,"#.00")</f>
        <v>96.91</v>
      </c>
      <c r="BC3" s="263" t="str">
        <f ca="1">TEXT(VLOOKUP(B3,INDIRECT("月度监控!A:J"),4,0)/10000,"#.00")</f>
        <v>57.76</v>
      </c>
      <c r="BD3" s="270" t="str">
        <f ca="1">IF(BH3="/","否","是")</f>
        <v>否</v>
      </c>
      <c r="BE3" s="272" t="str">
        <f t="shared" ref="BE3:BE9" ca="1" si="0">IF(BD3="否","/",VLOOKUP(B3,INDIRECT("采购清单!A:B"),2,0))</f>
        <v>/</v>
      </c>
      <c r="BF3" s="270" t="s">
        <v>80</v>
      </c>
      <c r="BG3" s="273" t="str">
        <f ca="1">IF(COUNTIF(INDIRECT("采购清单!A:A"),B3)=0,"/",COUNTIF(INDIRECT("采购清单!A:A"),B3))</f>
        <v>/</v>
      </c>
      <c r="BH3" s="274" t="str">
        <f t="shared" ref="BH3:BH24" ca="1" si="1">IF(SUMIF(INDIRECT("采购清单!A:A"),B3,INDIRECT("采购清单!H:H"))/10000=0,"/",SUMIF(INDIRECT("采购清单!A:A"),B3,INDIRECT("采购清单!H:H"))/10000)</f>
        <v>/</v>
      </c>
      <c r="BI3" s="284" t="s">
        <v>82</v>
      </c>
      <c r="BJ3" s="285"/>
      <c r="BK3" s="286"/>
    </row>
    <row r="4" spans="1:63" ht="61.05" customHeight="1">
      <c r="A4" s="123">
        <f t="shared" ref="A4:A13" si="2">ROW()-2</f>
        <v>2</v>
      </c>
      <c r="B4" s="185" t="s">
        <v>83</v>
      </c>
      <c r="C4" s="109" t="str">
        <f t="shared" ref="C4:C34" ca="1" si="3">VLOOKUP(B4,INDIRECT("项目执行表!A:K"),2,0)</f>
        <v>500709641</v>
      </c>
      <c r="D4" s="109" t="str">
        <f t="shared" ref="D4:D34" ca="1" si="4">VLOOKUP(B4,INDIRECT("项目执行表!A:K"),3,0)</f>
        <v>RZSJ141-19-11</v>
      </c>
      <c r="E4" s="196" t="s">
        <v>84</v>
      </c>
      <c r="F4" s="186" t="s">
        <v>85</v>
      </c>
      <c r="G4" s="186" t="s">
        <v>73</v>
      </c>
      <c r="H4" s="186" t="s">
        <v>74</v>
      </c>
      <c r="I4" s="186" t="s">
        <v>86</v>
      </c>
      <c r="J4" s="123" t="s">
        <v>87</v>
      </c>
      <c r="K4" s="123" t="s">
        <v>88</v>
      </c>
      <c r="L4" s="186" t="s">
        <v>89</v>
      </c>
      <c r="M4" s="123" t="s">
        <v>79</v>
      </c>
      <c r="N4" s="209">
        <v>25</v>
      </c>
      <c r="O4" s="209">
        <v>15</v>
      </c>
      <c r="P4" s="208">
        <v>43709</v>
      </c>
      <c r="Q4" s="217">
        <v>43838</v>
      </c>
      <c r="R4" s="208">
        <v>43971</v>
      </c>
      <c r="S4" s="217">
        <v>44022</v>
      </c>
      <c r="T4" s="208">
        <v>44058</v>
      </c>
      <c r="U4" s="217"/>
      <c r="V4" s="208">
        <v>43891</v>
      </c>
      <c r="W4" s="217"/>
      <c r="X4" s="208">
        <v>44150</v>
      </c>
      <c r="Y4" s="217"/>
      <c r="Z4" s="208">
        <v>44180</v>
      </c>
      <c r="AA4" s="223"/>
      <c r="AB4" s="146"/>
      <c r="AC4" s="230"/>
      <c r="AD4" s="146">
        <v>0.5</v>
      </c>
      <c r="AE4" s="146" t="s">
        <v>90</v>
      </c>
      <c r="AF4" s="146" t="s">
        <v>90</v>
      </c>
      <c r="AG4" s="228">
        <f t="shared" ref="AG4:AG34" ca="1" si="5">VLOOKUP(B4,INDIRECT("项目执行表!A:K"),10,0)</f>
        <v>43823</v>
      </c>
      <c r="AH4" s="228">
        <f t="shared" ref="AH4:AH34" ca="1" si="6">VLOOKUP(B4,INDIRECT("项目执行表!A:K"),11,0)</f>
        <v>44188</v>
      </c>
      <c r="AI4" s="146" t="str">
        <f t="shared" ref="AI4:AI34" ca="1" si="7">VLOOKUP(B4,INDIRECT("项目执行表!A:K"),9,0)</f>
        <v>预付款:30.00%，投运款:30.00%，质保金:30.00%，其他款:10.00%</v>
      </c>
      <c r="AJ4" s="146" t="str">
        <f t="shared" ref="AJ4:AJ34" ca="1" si="8">VLOOKUP(B4,INDIRECT("项目执行表!A:K"),6,0)</f>
        <v>100.00%</v>
      </c>
      <c r="AK4" s="146" t="str">
        <f t="shared" ref="AK4:AK34" ca="1" si="9">VLOOKUP(B4,INDIRECT("项目执行表!A:K"),8,0)</f>
        <v>30.00%</v>
      </c>
      <c r="AL4" s="238" t="str">
        <f t="shared" ref="AL4:AL34" ca="1" si="10">VLOOKUP(B4,INDIRECT("项目执行表!A:K"),7,0)</f>
        <v>80.00%</v>
      </c>
      <c r="AM4" s="239" t="str">
        <f t="shared" ref="AM4:AM34" ca="1" si="11">TEXT(VLOOKUP(B4,INDIRECT("项目执行表!A:K"),5,0)/10000/1.06,"#.00")</f>
        <v>1837.10</v>
      </c>
      <c r="AN4" s="240">
        <f t="shared" ref="AN4:AN35" ca="1" si="12">VLOOKUP(B4,INDIRECT("项目明细清单!A:J"),3,0)</f>
        <v>0.3</v>
      </c>
      <c r="AO4" s="245" t="str">
        <f t="shared" ref="AO4:AO35" ca="1" si="13">TEXT(VLOOKUP(B4,INDIRECT("项目明细清单!A:J"),4,0),"#.00")</f>
        <v>245.00</v>
      </c>
      <c r="AP4" s="239" t="str">
        <f t="shared" ref="AP4:AP34" ca="1" si="14">TEXT(VLOOKUP(B4,INDIRECT("项目明细清单!A:J"),6,0),"#.00")</f>
        <v>135.80</v>
      </c>
      <c r="AQ4" s="245" t="str">
        <f t="shared" ref="AQ4:AQ35" ca="1" si="15">TEXT(VLOOKUP(B4,INDIRECT("项目明细清单!A:J"),5,0),"#.00")</f>
        <v>424.50</v>
      </c>
      <c r="AR4" s="239" t="str">
        <f t="shared" ref="AR4:AR34" ca="1" si="16">TEXT(VLOOKUP(B4,INDIRECT("项目明细清单!A:J"),8,0),"#.00")</f>
        <v>435.60</v>
      </c>
      <c r="AS4" s="245">
        <v>0</v>
      </c>
      <c r="AT4" s="239" t="str">
        <f t="shared" ref="AT4:AT34" ca="1" si="17">TEXT(VLOOKUP(B4,INDIRECT("项目明细清单!A:J"),9,0),"#.00")</f>
        <v>51.00</v>
      </c>
      <c r="AU4" s="253" t="str">
        <f t="shared" ref="AU4:AU35" ca="1" si="18">TEXT(VLOOKUP(B4,INDIRECT("项目明细清单!A:J"),10,0),"#.00")</f>
        <v>1291.90</v>
      </c>
      <c r="AV4" s="254" t="str">
        <f t="shared" ref="AV4:AV35" ca="1" si="19">TEXT(VLOOKUP(B4,INDIRECT("月度监控!A:J"),2,0)/10000,"#.00")</f>
        <v>383.23</v>
      </c>
      <c r="AW4" s="263" t="str">
        <f ca="1">TEXT(VLOOKUP(B4,INDIRECT("月度监控!A:J"),8,0)/10000,"#.00")</f>
        <v>114.40</v>
      </c>
      <c r="AX4" s="256" t="str">
        <f t="shared" ref="AX4:AX35" ca="1" si="20">TEXT(VLOOKUP(B4,INDIRECT("月度监控!A:J"),7,0)/10000,"#.00")</f>
        <v>128.15</v>
      </c>
      <c r="AY4" s="263" t="str">
        <f t="shared" ref="AY4:AY35" ca="1" si="21">TEXT(VLOOKUP(B4,INDIRECT("月度监控!A:J"),6,0)/10000,"#.00")</f>
        <v>.00</v>
      </c>
      <c r="AZ4" s="256" t="str">
        <f t="shared" ref="AZ4:AZ35" ca="1" si="22">TEXT(VLOOKUP(B4,INDIRECT("月度监控!A:J"),10,0)/10000,"#.00")</f>
        <v>8.67</v>
      </c>
      <c r="BA4" s="263" t="str">
        <f t="shared" ref="BA4:BA35" ca="1" si="23">TEXT(VLOOKUP(B4,INDIRECT("月度监控!A:J"),9,0)/10000,"#.00")</f>
        <v>30.03</v>
      </c>
      <c r="BB4" s="256" t="str">
        <f t="shared" ref="BB4:BB35" ca="1" si="24">TEXT(VLOOKUP(B4,INDIRECT("月度监控!A:J"),5,0)/10000,"#.00")</f>
        <v>69.44</v>
      </c>
      <c r="BC4" s="263" t="str">
        <f t="shared" ref="BC4:BC35" ca="1" si="25">TEXT(VLOOKUP(B4,INDIRECT("月度监控!A:J"),4,0)/10000,"#.00")</f>
        <v>32.54</v>
      </c>
      <c r="BD4" s="270" t="str">
        <f t="shared" ref="BD4:BD35" ca="1" si="26">IF(BH4="/","否","是")</f>
        <v>否</v>
      </c>
      <c r="BE4" s="272" t="str">
        <f t="shared" ca="1" si="0"/>
        <v>/</v>
      </c>
      <c r="BF4" s="270" t="s">
        <v>80</v>
      </c>
      <c r="BG4" s="273" t="str">
        <f t="shared" ref="BG4:BG35" ca="1" si="27">IF(COUNTIF(INDIRECT("采购清单!A:A"),B4)=0,"/",COUNTIF(INDIRECT("采购清单!A:A"),B4))</f>
        <v>/</v>
      </c>
      <c r="BH4" s="274" t="str">
        <f t="shared" ca="1" si="1"/>
        <v>/</v>
      </c>
      <c r="BI4" s="287"/>
      <c r="BJ4" s="288"/>
      <c r="BK4" s="286" t="s">
        <v>91</v>
      </c>
    </row>
    <row r="5" spans="1:63" ht="57" customHeight="1">
      <c r="A5" s="123">
        <f t="shared" si="2"/>
        <v>3</v>
      </c>
      <c r="B5" s="185" t="s">
        <v>92</v>
      </c>
      <c r="C5" s="109" t="str">
        <f t="shared" ca="1" si="3"/>
        <v>500569197</v>
      </c>
      <c r="D5" s="109" t="str">
        <f t="shared" ca="1" si="4"/>
        <v>RZSJ070-18-11</v>
      </c>
      <c r="E5" s="198" t="s">
        <v>93</v>
      </c>
      <c r="F5" s="186" t="s">
        <v>85</v>
      </c>
      <c r="G5" s="186" t="s">
        <v>94</v>
      </c>
      <c r="H5" s="186" t="s">
        <v>74</v>
      </c>
      <c r="I5" s="186" t="s">
        <v>86</v>
      </c>
      <c r="J5" s="123" t="s">
        <v>95</v>
      </c>
      <c r="K5" s="123" t="s">
        <v>88</v>
      </c>
      <c r="L5" s="186" t="s">
        <v>96</v>
      </c>
      <c r="M5" s="123" t="s">
        <v>79</v>
      </c>
      <c r="N5" s="209">
        <v>1</v>
      </c>
      <c r="O5" s="209">
        <v>24</v>
      </c>
      <c r="P5" s="208">
        <v>43221</v>
      </c>
      <c r="Q5" s="217">
        <v>43221</v>
      </c>
      <c r="R5" s="208">
        <v>43709</v>
      </c>
      <c r="S5" s="217">
        <v>43708</v>
      </c>
      <c r="T5" s="208">
        <v>43739</v>
      </c>
      <c r="U5" s="217">
        <v>43849</v>
      </c>
      <c r="V5" s="208">
        <v>43862</v>
      </c>
      <c r="W5" s="217">
        <v>43952</v>
      </c>
      <c r="X5" s="208">
        <v>43921</v>
      </c>
      <c r="Y5" s="217">
        <v>43886</v>
      </c>
      <c r="Z5" s="208">
        <v>44043</v>
      </c>
      <c r="AA5" s="223"/>
      <c r="AB5" s="146">
        <v>0.95</v>
      </c>
      <c r="AC5" s="230" t="s">
        <v>97</v>
      </c>
      <c r="AD5" s="146">
        <v>0.95</v>
      </c>
      <c r="AE5" s="146" t="s">
        <v>90</v>
      </c>
      <c r="AF5" s="146" t="s">
        <v>90</v>
      </c>
      <c r="AG5" s="228">
        <f t="shared" ca="1" si="5"/>
        <v>43209</v>
      </c>
      <c r="AH5" s="228">
        <f t="shared" ca="1" si="6"/>
        <v>43700</v>
      </c>
      <c r="AI5" s="146" t="str">
        <f t="shared" ca="1" si="7"/>
        <v>预付款:30.00%，到货款:30.00%，投运款:30.00%，质保金:10.00%</v>
      </c>
      <c r="AJ5" s="146" t="str">
        <f t="shared" ca="1" si="8"/>
        <v>100.00%</v>
      </c>
      <c r="AK5" s="146" t="str">
        <f t="shared" ca="1" si="9"/>
        <v>60.00%</v>
      </c>
      <c r="AL5" s="238" t="str">
        <f t="shared" ca="1" si="10"/>
        <v>100.00%</v>
      </c>
      <c r="AM5" s="239" t="str">
        <f t="shared" ca="1" si="11"/>
        <v>1514.03</v>
      </c>
      <c r="AN5" s="240">
        <f t="shared" ca="1" si="12"/>
        <v>0.25330000000000003</v>
      </c>
      <c r="AO5" s="245" t="str">
        <f t="shared" ca="1" si="13"/>
        <v>474.72</v>
      </c>
      <c r="AP5" s="239" t="str">
        <f t="shared" ca="1" si="14"/>
        <v>292.34</v>
      </c>
      <c r="AQ5" s="245">
        <v>296.23</v>
      </c>
      <c r="AR5" s="239">
        <v>110</v>
      </c>
      <c r="AS5" s="245">
        <v>60</v>
      </c>
      <c r="AT5" s="239" t="str">
        <f t="shared" ca="1" si="17"/>
        <v>80.70</v>
      </c>
      <c r="AU5" s="253">
        <v>1313.99</v>
      </c>
      <c r="AV5" s="254" t="str">
        <f t="shared" ca="1" si="19"/>
        <v>1263.06</v>
      </c>
      <c r="AW5" s="263" t="str">
        <f t="shared" ref="AW5:AW35" ca="1" si="28">TEXT(VLOOKUP(B5,INDIRECT("月度监控!A:J"),8,0)/10000,"#.00")</f>
        <v>481.03</v>
      </c>
      <c r="AX5" s="256" t="str">
        <f t="shared" ca="1" si="20"/>
        <v>396.01</v>
      </c>
      <c r="AY5" s="263" t="str">
        <f t="shared" ca="1" si="21"/>
        <v>51.52</v>
      </c>
      <c r="AZ5" s="256" t="str">
        <f t="shared" ca="1" si="22"/>
        <v>66.04</v>
      </c>
      <c r="BA5" s="263" t="str">
        <f t="shared" ca="1" si="23"/>
        <v>268.46</v>
      </c>
      <c r="BB5" s="256" t="str">
        <f t="shared" ca="1" si="24"/>
        <v>.00</v>
      </c>
      <c r="BC5" s="263" t="str">
        <f t="shared" ca="1" si="25"/>
        <v>.00</v>
      </c>
      <c r="BD5" s="270" t="str">
        <f t="shared" ca="1" si="26"/>
        <v>是</v>
      </c>
      <c r="BE5" s="272">
        <f t="shared" ca="1" si="0"/>
        <v>4501021686</v>
      </c>
      <c r="BF5" s="270" t="s">
        <v>98</v>
      </c>
      <c r="BG5" s="273">
        <f t="shared" ca="1" si="27"/>
        <v>2</v>
      </c>
      <c r="BH5" s="274">
        <f t="shared" ca="1" si="1"/>
        <v>154.214483</v>
      </c>
      <c r="BI5" s="287"/>
      <c r="BJ5" s="288"/>
      <c r="BK5" s="286"/>
    </row>
    <row r="6" spans="1:63" s="99" customFormat="1" ht="42" customHeight="1">
      <c r="A6" s="123">
        <f t="shared" si="2"/>
        <v>4</v>
      </c>
      <c r="B6" s="185" t="s">
        <v>99</v>
      </c>
      <c r="C6" s="109" t="str">
        <f t="shared" ca="1" si="3"/>
        <v>500669353</v>
      </c>
      <c r="D6" s="109" t="str">
        <f t="shared" ca="1" si="4"/>
        <v>RZSJ066-19-11</v>
      </c>
      <c r="E6" s="198" t="s">
        <v>100</v>
      </c>
      <c r="F6" s="186" t="s">
        <v>101</v>
      </c>
      <c r="G6" s="186" t="s">
        <v>73</v>
      </c>
      <c r="H6" s="186" t="s">
        <v>74</v>
      </c>
      <c r="I6" s="186" t="s">
        <v>86</v>
      </c>
      <c r="J6" s="123" t="s">
        <v>102</v>
      </c>
      <c r="K6" s="123" t="s">
        <v>88</v>
      </c>
      <c r="L6" s="186" t="s">
        <v>103</v>
      </c>
      <c r="M6" s="123" t="s">
        <v>79</v>
      </c>
      <c r="N6" s="209">
        <v>64</v>
      </c>
      <c r="O6" s="209">
        <v>24</v>
      </c>
      <c r="P6" s="208">
        <v>43110</v>
      </c>
      <c r="Q6" s="217">
        <v>43146</v>
      </c>
      <c r="R6" s="208">
        <v>43422</v>
      </c>
      <c r="S6" s="217">
        <v>43449</v>
      </c>
      <c r="T6" s="208">
        <v>43703</v>
      </c>
      <c r="U6" s="217">
        <v>43718</v>
      </c>
      <c r="V6" s="208">
        <v>43256</v>
      </c>
      <c r="W6" s="217">
        <v>43294</v>
      </c>
      <c r="X6" s="208">
        <v>43430</v>
      </c>
      <c r="Y6" s="217">
        <v>43444</v>
      </c>
      <c r="Z6" s="208">
        <v>44136</v>
      </c>
      <c r="AA6" s="223"/>
      <c r="AB6" s="146">
        <v>0.9</v>
      </c>
      <c r="AC6" s="230"/>
      <c r="AD6" s="146">
        <v>0.9</v>
      </c>
      <c r="AE6" s="146" t="s">
        <v>90</v>
      </c>
      <c r="AF6" s="146" t="s">
        <v>90</v>
      </c>
      <c r="AG6" s="228">
        <f t="shared" ca="1" si="5"/>
        <v>43668</v>
      </c>
      <c r="AH6" s="228">
        <f t="shared" ca="1" si="6"/>
        <v>0</v>
      </c>
      <c r="AI6" s="146" t="str">
        <f t="shared" ca="1" si="7"/>
        <v>预付款:30%，验收款:60%，评审合格10%</v>
      </c>
      <c r="AJ6" s="146" t="str">
        <f t="shared" ca="1" si="8"/>
        <v>30.00%</v>
      </c>
      <c r="AK6" s="146" t="str">
        <f t="shared" ca="1" si="9"/>
        <v>29.52%</v>
      </c>
      <c r="AL6" s="238" t="str">
        <f t="shared" ca="1" si="10"/>
        <v>90.00%</v>
      </c>
      <c r="AM6" s="239" t="str">
        <f t="shared" ca="1" si="11"/>
        <v>1367.92</v>
      </c>
      <c r="AN6" s="240">
        <f t="shared" ca="1" si="12"/>
        <v>0.1249</v>
      </c>
      <c r="AO6" s="245" t="str">
        <f t="shared" ca="1" si="13"/>
        <v>32.38</v>
      </c>
      <c r="AP6" s="239" t="str">
        <f t="shared" ca="1" si="14"/>
        <v>23.81</v>
      </c>
      <c r="AQ6" s="245" t="str">
        <f t="shared" ca="1" si="15"/>
        <v>1062.61</v>
      </c>
      <c r="AR6" s="239" t="str">
        <f t="shared" ca="1" si="16"/>
        <v>136.00</v>
      </c>
      <c r="AS6" s="245" t="str">
        <f t="shared" ref="AS6:AS34" ca="1" si="29">TEXT(VLOOKUP(B6,INDIRECT("项目明细清单!A:J"),7,0),"#.00")</f>
        <v>.00</v>
      </c>
      <c r="AT6" s="239" t="str">
        <f t="shared" ca="1" si="17"/>
        <v>14.16</v>
      </c>
      <c r="AU6" s="253" t="str">
        <f t="shared" ca="1" si="18"/>
        <v>1268.96</v>
      </c>
      <c r="AV6" s="254" t="str">
        <f t="shared" ca="1" si="19"/>
        <v>1505.61</v>
      </c>
      <c r="AW6" s="263" t="str">
        <f t="shared" ca="1" si="28"/>
        <v>32.38</v>
      </c>
      <c r="AX6" s="256" t="str">
        <f t="shared" ca="1" si="20"/>
        <v>1116.04</v>
      </c>
      <c r="AY6" s="263" t="str">
        <f t="shared" ca="1" si="21"/>
        <v>.00</v>
      </c>
      <c r="AZ6" s="256" t="str">
        <f t="shared" ca="1" si="22"/>
        <v>9.36</v>
      </c>
      <c r="BA6" s="263" t="str">
        <f t="shared" ca="1" si="23"/>
        <v>23.81</v>
      </c>
      <c r="BB6" s="256" t="str">
        <f t="shared" ca="1" si="24"/>
        <v>324.01</v>
      </c>
      <c r="BC6" s="263" t="str">
        <f t="shared" ca="1" si="25"/>
        <v>.00</v>
      </c>
      <c r="BD6" s="270" t="str">
        <f t="shared" ca="1" si="26"/>
        <v>是</v>
      </c>
      <c r="BE6" s="272">
        <f t="shared" ca="1" si="0"/>
        <v>4501070437</v>
      </c>
      <c r="BF6" s="270" t="s">
        <v>104</v>
      </c>
      <c r="BG6" s="273">
        <f t="shared" ca="1" si="27"/>
        <v>4</v>
      </c>
      <c r="BH6" s="274">
        <f t="shared" ca="1" si="1"/>
        <v>889.12199999999996</v>
      </c>
      <c r="BI6" s="289"/>
      <c r="BJ6" s="110"/>
      <c r="BK6" s="286"/>
    </row>
    <row r="7" spans="1:63" s="99" customFormat="1" ht="42" customHeight="1">
      <c r="A7" s="123">
        <f t="shared" si="2"/>
        <v>5</v>
      </c>
      <c r="B7" s="185" t="s">
        <v>105</v>
      </c>
      <c r="C7" s="109" t="str">
        <f t="shared" ca="1" si="3"/>
        <v>500725363</v>
      </c>
      <c r="D7" s="109" t="str">
        <f t="shared" ca="1" si="4"/>
        <v>RZSJ022-20-11</v>
      </c>
      <c r="E7" s="196" t="s">
        <v>106</v>
      </c>
      <c r="F7" s="186" t="s">
        <v>85</v>
      </c>
      <c r="G7" s="186" t="s">
        <v>73</v>
      </c>
      <c r="H7" s="186" t="s">
        <v>74</v>
      </c>
      <c r="I7" s="186" t="s">
        <v>86</v>
      </c>
      <c r="J7" s="123" t="s">
        <v>107</v>
      </c>
      <c r="K7" s="123" t="s">
        <v>88</v>
      </c>
      <c r="L7" s="186" t="s">
        <v>108</v>
      </c>
      <c r="M7" s="123" t="s">
        <v>79</v>
      </c>
      <c r="N7" s="209">
        <v>1</v>
      </c>
      <c r="O7" s="209">
        <v>12</v>
      </c>
      <c r="P7" s="208">
        <v>43141</v>
      </c>
      <c r="Q7" s="217">
        <v>43692</v>
      </c>
      <c r="R7" s="208">
        <v>43921</v>
      </c>
      <c r="S7" s="217">
        <v>43921</v>
      </c>
      <c r="T7" s="208">
        <v>44027</v>
      </c>
      <c r="U7" s="217"/>
      <c r="V7" s="208">
        <v>44043</v>
      </c>
      <c r="W7" s="217"/>
      <c r="X7" s="208">
        <v>44135</v>
      </c>
      <c r="Y7" s="217"/>
      <c r="Z7" s="208">
        <v>44165</v>
      </c>
      <c r="AA7" s="223"/>
      <c r="AB7" s="146">
        <v>0.85</v>
      </c>
      <c r="AC7" s="230" t="s">
        <v>109</v>
      </c>
      <c r="AD7" s="146">
        <v>0.8</v>
      </c>
      <c r="AE7" s="146" t="s">
        <v>90</v>
      </c>
      <c r="AF7" s="146" t="s">
        <v>90</v>
      </c>
      <c r="AG7" s="228">
        <f t="shared" ca="1" si="5"/>
        <v>43929</v>
      </c>
      <c r="AH7" s="228">
        <f t="shared" ca="1" si="6"/>
        <v>44363</v>
      </c>
      <c r="AI7" s="146" t="str">
        <f t="shared" ca="1" si="7"/>
        <v>预付款:30.00%，质保金:10.00%，其他款:60.00%</v>
      </c>
      <c r="AJ7" s="146" t="str">
        <f t="shared" ca="1" si="8"/>
        <v>30.00%</v>
      </c>
      <c r="AK7" s="146" t="str">
        <f t="shared" ca="1" si="9"/>
        <v>0.00%</v>
      </c>
      <c r="AL7" s="238" t="str">
        <f t="shared" ca="1" si="10"/>
        <v>30.00%</v>
      </c>
      <c r="AM7" s="239" t="str">
        <f t="shared" ca="1" si="11"/>
        <v>247.08</v>
      </c>
      <c r="AN7" s="240">
        <f t="shared" ca="1" si="12"/>
        <v>0.20069999999999999</v>
      </c>
      <c r="AO7" s="245" t="str">
        <f t="shared" ca="1" si="13"/>
        <v>90.28</v>
      </c>
      <c r="AP7" s="239" t="str">
        <f t="shared" ca="1" si="14"/>
        <v>59.52</v>
      </c>
      <c r="AQ7" s="245" t="str">
        <f t="shared" ca="1" si="15"/>
        <v>34.59</v>
      </c>
      <c r="AR7" s="239" t="str">
        <f t="shared" ca="1" si="16"/>
        <v>5.00</v>
      </c>
      <c r="AS7" s="245">
        <v>0</v>
      </c>
      <c r="AT7" s="239" t="str">
        <f t="shared" ca="1" si="17"/>
        <v>19.94</v>
      </c>
      <c r="AU7" s="253" t="str">
        <f t="shared" ca="1" si="18"/>
        <v>209.33</v>
      </c>
      <c r="AV7" s="254" t="str">
        <f t="shared" ca="1" si="19"/>
        <v>170.97</v>
      </c>
      <c r="AW7" s="263" t="str">
        <f t="shared" ca="1" si="28"/>
        <v>90.28</v>
      </c>
      <c r="AX7" s="256" t="str">
        <f t="shared" ca="1" si="20"/>
        <v>4.23</v>
      </c>
      <c r="AY7" s="263" t="str">
        <f t="shared" ca="1" si="21"/>
        <v>.00</v>
      </c>
      <c r="AZ7" s="256" t="str">
        <f t="shared" ca="1" si="22"/>
        <v>16.07</v>
      </c>
      <c r="BA7" s="263" t="str">
        <f t="shared" ca="1" si="23"/>
        <v>60.39</v>
      </c>
      <c r="BB7" s="256" t="str">
        <f t="shared" ca="1" si="24"/>
        <v>.00</v>
      </c>
      <c r="BC7" s="263" t="str">
        <f t="shared" ca="1" si="25"/>
        <v>.00</v>
      </c>
      <c r="BD7" s="270" t="str">
        <f t="shared" ca="1" si="26"/>
        <v>否</v>
      </c>
      <c r="BE7" s="272" t="str">
        <f t="shared" ca="1" si="0"/>
        <v>/</v>
      </c>
      <c r="BF7" s="270" t="s">
        <v>80</v>
      </c>
      <c r="BG7" s="273" t="str">
        <f t="shared" ca="1" si="27"/>
        <v>/</v>
      </c>
      <c r="BH7" s="274" t="str">
        <f t="shared" ca="1" si="1"/>
        <v>/</v>
      </c>
      <c r="BI7" s="289"/>
      <c r="BJ7" s="110" t="s">
        <v>110</v>
      </c>
      <c r="BK7" s="286" t="s">
        <v>111</v>
      </c>
    </row>
    <row r="8" spans="1:63" ht="42" customHeight="1">
      <c r="A8" s="123">
        <f t="shared" si="2"/>
        <v>6</v>
      </c>
      <c r="B8" s="185" t="s">
        <v>112</v>
      </c>
      <c r="C8" s="109" t="str">
        <f t="shared" ca="1" si="3"/>
        <v>500726960</v>
      </c>
      <c r="D8" s="109" t="str">
        <f t="shared" ca="1" si="4"/>
        <v>RZSJ024-20-11</v>
      </c>
      <c r="E8" s="196" t="s">
        <v>113</v>
      </c>
      <c r="F8" s="186" t="s">
        <v>101</v>
      </c>
      <c r="G8" s="186" t="s">
        <v>73</v>
      </c>
      <c r="H8" s="186" t="s">
        <v>74</v>
      </c>
      <c r="I8" s="186" t="s">
        <v>86</v>
      </c>
      <c r="J8" s="123" t="s">
        <v>102</v>
      </c>
      <c r="K8" s="123" t="s">
        <v>88</v>
      </c>
      <c r="L8" s="186" t="s">
        <v>103</v>
      </c>
      <c r="M8" s="123" t="s">
        <v>79</v>
      </c>
      <c r="N8" s="209">
        <v>17</v>
      </c>
      <c r="O8" s="209">
        <v>18</v>
      </c>
      <c r="P8" s="208">
        <v>43466</v>
      </c>
      <c r="Q8" s="217">
        <v>43466</v>
      </c>
      <c r="R8" s="208">
        <v>43784</v>
      </c>
      <c r="S8" s="217">
        <v>43809</v>
      </c>
      <c r="T8" s="208" t="s">
        <v>80</v>
      </c>
      <c r="U8" s="217" t="s">
        <v>80</v>
      </c>
      <c r="V8" s="208">
        <v>43466</v>
      </c>
      <c r="W8" s="217">
        <v>43466</v>
      </c>
      <c r="X8" s="208">
        <v>43811</v>
      </c>
      <c r="Y8" s="217">
        <v>43827</v>
      </c>
      <c r="Z8" s="208">
        <v>44012</v>
      </c>
      <c r="AA8" s="223"/>
      <c r="AB8" s="146">
        <v>0.8</v>
      </c>
      <c r="AC8" s="230"/>
      <c r="AD8" s="146">
        <v>0.8</v>
      </c>
      <c r="AE8" s="146" t="s">
        <v>90</v>
      </c>
      <c r="AF8" s="146" t="s">
        <v>90</v>
      </c>
      <c r="AG8" s="228">
        <f t="shared" ca="1" si="5"/>
        <v>43929</v>
      </c>
      <c r="AH8" s="228">
        <f t="shared" ca="1" si="6"/>
        <v>0</v>
      </c>
      <c r="AI8" s="146" t="str">
        <f t="shared" ca="1" si="7"/>
        <v>预付款:30.00%，质保金:10.00%，其他款:60.00%</v>
      </c>
      <c r="AJ8" s="146" t="str">
        <f t="shared" ca="1" si="8"/>
        <v>30.00%</v>
      </c>
      <c r="AK8" s="146" t="str">
        <f t="shared" ca="1" si="9"/>
        <v>0.00%</v>
      </c>
      <c r="AL8" s="238" t="str">
        <f t="shared" ca="1" si="10"/>
        <v>0.00%</v>
      </c>
      <c r="AM8" s="239" t="str">
        <f t="shared" ca="1" si="11"/>
        <v>562.64</v>
      </c>
      <c r="AN8" s="240">
        <f t="shared" ca="1" si="12"/>
        <v>0.1875</v>
      </c>
      <c r="AO8" s="245" t="str">
        <f t="shared" ca="1" si="13"/>
        <v>219.00</v>
      </c>
      <c r="AP8" s="239" t="str">
        <f t="shared" ca="1" si="14"/>
        <v>122.00</v>
      </c>
      <c r="AQ8" s="245" t="str">
        <f t="shared" ca="1" si="15"/>
        <v>301.00</v>
      </c>
      <c r="AR8" s="239" t="str">
        <f t="shared" ca="1" si="16"/>
        <v>.00</v>
      </c>
      <c r="AS8" s="245" t="str">
        <f t="shared" ca="1" si="29"/>
        <v>.00</v>
      </c>
      <c r="AT8" s="239" t="str">
        <f t="shared" ca="1" si="17"/>
        <v>.00</v>
      </c>
      <c r="AU8" s="253" t="str">
        <f t="shared" ca="1" si="18"/>
        <v>642.00</v>
      </c>
      <c r="AV8" s="254" t="str">
        <f t="shared" ca="1" si="19"/>
        <v>783.47</v>
      </c>
      <c r="AW8" s="263" t="str">
        <f t="shared" ca="1" si="28"/>
        <v>302.44</v>
      </c>
      <c r="AX8" s="256" t="str">
        <f t="shared" ca="1" si="20"/>
        <v>284.16</v>
      </c>
      <c r="AY8" s="263" t="str">
        <f t="shared" ca="1" si="21"/>
        <v>.00</v>
      </c>
      <c r="AZ8" s="256" t="str">
        <f t="shared" ca="1" si="22"/>
        <v>32.73</v>
      </c>
      <c r="BA8" s="263" t="str">
        <f t="shared" ca="1" si="23"/>
        <v>142.60</v>
      </c>
      <c r="BB8" s="256" t="str">
        <f t="shared" ca="1" si="24"/>
        <v>14.24</v>
      </c>
      <c r="BC8" s="263" t="str">
        <f t="shared" ca="1" si="25"/>
        <v>7.30</v>
      </c>
      <c r="BD8" s="270" t="str">
        <f t="shared" ca="1" si="26"/>
        <v>否</v>
      </c>
      <c r="BE8" s="272" t="str">
        <f t="shared" ca="1" si="0"/>
        <v>/</v>
      </c>
      <c r="BF8" s="270" t="s">
        <v>80</v>
      </c>
      <c r="BG8" s="273" t="str">
        <f t="shared" ca="1" si="27"/>
        <v>/</v>
      </c>
      <c r="BH8" s="274" t="str">
        <f t="shared" ca="1" si="1"/>
        <v>/</v>
      </c>
      <c r="BI8" s="284"/>
      <c r="BJ8" s="288"/>
      <c r="BK8" s="286" t="s">
        <v>114</v>
      </c>
    </row>
    <row r="9" spans="1:63" s="99" customFormat="1" ht="84" customHeight="1">
      <c r="A9" s="123">
        <f t="shared" si="2"/>
        <v>7</v>
      </c>
      <c r="B9" s="185" t="s">
        <v>115</v>
      </c>
      <c r="C9" s="109" t="str">
        <f t="shared" ca="1" si="3"/>
        <v>500614628</v>
      </c>
      <c r="D9" s="109" t="str">
        <f t="shared" ca="1" si="4"/>
        <v>RZSJ216-18-11</v>
      </c>
      <c r="E9" s="198" t="s">
        <v>116</v>
      </c>
      <c r="F9" s="186" t="s">
        <v>117</v>
      </c>
      <c r="G9" s="186" t="s">
        <v>73</v>
      </c>
      <c r="H9" s="186" t="s">
        <v>118</v>
      </c>
      <c r="I9" s="186" t="s">
        <v>86</v>
      </c>
      <c r="J9" s="123" t="s">
        <v>107</v>
      </c>
      <c r="K9" s="123" t="s">
        <v>119</v>
      </c>
      <c r="L9" s="186" t="s">
        <v>120</v>
      </c>
      <c r="M9" s="123" t="s">
        <v>79</v>
      </c>
      <c r="N9" s="209">
        <v>6</v>
      </c>
      <c r="O9" s="209">
        <v>19</v>
      </c>
      <c r="P9" s="208">
        <v>43418</v>
      </c>
      <c r="Q9" s="217">
        <v>43418</v>
      </c>
      <c r="R9" s="208">
        <v>43891</v>
      </c>
      <c r="S9" s="217">
        <v>43891</v>
      </c>
      <c r="T9" s="208" t="s">
        <v>80</v>
      </c>
      <c r="U9" s="217" t="s">
        <v>80</v>
      </c>
      <c r="V9" s="208">
        <v>43408</v>
      </c>
      <c r="W9" s="217">
        <v>43408</v>
      </c>
      <c r="X9" s="208" t="s">
        <v>80</v>
      </c>
      <c r="Y9" s="217" t="s">
        <v>80</v>
      </c>
      <c r="Z9" s="208">
        <v>43983</v>
      </c>
      <c r="AA9" s="223"/>
      <c r="AB9" s="146">
        <v>0.85</v>
      </c>
      <c r="AC9" s="230" t="s">
        <v>121</v>
      </c>
      <c r="AD9" s="146">
        <v>0.8</v>
      </c>
      <c r="AE9" s="146" t="s">
        <v>90</v>
      </c>
      <c r="AF9" s="146" t="s">
        <v>90</v>
      </c>
      <c r="AG9" s="228">
        <f t="shared" ca="1" si="5"/>
        <v>43416</v>
      </c>
      <c r="AH9" s="228">
        <f t="shared" ca="1" si="6"/>
        <v>43855</v>
      </c>
      <c r="AI9" s="146" t="str">
        <f t="shared" ca="1" si="7"/>
        <v>货到验收合格后30%，安装调试合格、系统最终验收合格后60%，合同价款的10%作为质保金</v>
      </c>
      <c r="AJ9" s="146" t="str">
        <f t="shared" ca="1" si="8"/>
        <v>100.00%</v>
      </c>
      <c r="AK9" s="146" t="str">
        <f t="shared" ca="1" si="9"/>
        <v>30.00%</v>
      </c>
      <c r="AL9" s="238" t="str">
        <f t="shared" ca="1" si="10"/>
        <v>38.36%</v>
      </c>
      <c r="AM9" s="239" t="str">
        <f t="shared" ca="1" si="11"/>
        <v>496.37</v>
      </c>
      <c r="AN9" s="240">
        <f t="shared" ca="1" si="12"/>
        <v>0.27986315689442198</v>
      </c>
      <c r="AO9" s="245" t="str">
        <f t="shared" ca="1" si="13"/>
        <v>21.10</v>
      </c>
      <c r="AP9" s="239" t="str">
        <f t="shared" ca="1" si="14"/>
        <v>16.20</v>
      </c>
      <c r="AQ9" s="245" t="str">
        <f t="shared" ca="1" si="15"/>
        <v>.00</v>
      </c>
      <c r="AR9" s="239" t="str">
        <f t="shared" ca="1" si="16"/>
        <v>195.00</v>
      </c>
      <c r="AS9" s="245" t="str">
        <f t="shared" ca="1" si="29"/>
        <v>145.60</v>
      </c>
      <c r="AT9" s="239" t="str">
        <f t="shared" ca="1" si="17"/>
        <v>1.00</v>
      </c>
      <c r="AU9" s="253" t="str">
        <f t="shared" ca="1" si="18"/>
        <v>378.90</v>
      </c>
      <c r="AV9" s="254" t="str">
        <f t="shared" ca="1" si="19"/>
        <v>322.85</v>
      </c>
      <c r="AW9" s="263" t="str">
        <f t="shared" ca="1" si="28"/>
        <v>20.52</v>
      </c>
      <c r="AX9" s="256" t="str">
        <f t="shared" ca="1" si="20"/>
        <v>150.00</v>
      </c>
      <c r="AY9" s="263" t="str">
        <f t="shared" ca="1" si="21"/>
        <v>111.58</v>
      </c>
      <c r="AZ9" s="256" t="str">
        <f t="shared" ca="1" si="22"/>
        <v>2.23</v>
      </c>
      <c r="BA9" s="263" t="str">
        <f t="shared" ca="1" si="23"/>
        <v>8.86</v>
      </c>
      <c r="BB9" s="256" t="str">
        <f t="shared" ca="1" si="24"/>
        <v>19.61</v>
      </c>
      <c r="BC9" s="263" t="str">
        <f t="shared" ca="1" si="25"/>
        <v>10.04</v>
      </c>
      <c r="BD9" s="270" t="str">
        <f t="shared" ca="1" si="26"/>
        <v>是</v>
      </c>
      <c r="BE9" s="272">
        <f t="shared" ca="1" si="0"/>
        <v>4500967200</v>
      </c>
      <c r="BF9" s="270" t="s">
        <v>122</v>
      </c>
      <c r="BG9" s="273">
        <f t="shared" ca="1" si="27"/>
        <v>3</v>
      </c>
      <c r="BH9" s="274">
        <f t="shared" ca="1" si="1"/>
        <v>129.43639999999999</v>
      </c>
      <c r="BI9" s="289"/>
      <c r="BJ9" s="110"/>
      <c r="BK9" s="286"/>
    </row>
    <row r="10" spans="1:63" ht="57" customHeight="1">
      <c r="A10" s="123">
        <f t="shared" si="2"/>
        <v>8</v>
      </c>
      <c r="B10" s="185" t="s">
        <v>123</v>
      </c>
      <c r="C10" s="109" t="str">
        <f t="shared" ca="1" si="3"/>
        <v>500633867</v>
      </c>
      <c r="D10" s="109" t="str">
        <f t="shared" ca="1" si="4"/>
        <v>RZSJ-032-19-11</v>
      </c>
      <c r="E10" s="198" t="s">
        <v>124</v>
      </c>
      <c r="F10" s="186" t="s">
        <v>101</v>
      </c>
      <c r="G10" s="186" t="s">
        <v>73</v>
      </c>
      <c r="H10" s="187" t="s">
        <v>74</v>
      </c>
      <c r="I10" s="186" t="s">
        <v>125</v>
      </c>
      <c r="J10" s="123" t="s">
        <v>107</v>
      </c>
      <c r="K10" s="123" t="s">
        <v>88</v>
      </c>
      <c r="L10" s="186" t="s">
        <v>126</v>
      </c>
      <c r="M10" s="123" t="s">
        <v>79</v>
      </c>
      <c r="N10" s="209">
        <v>20</v>
      </c>
      <c r="O10" s="209">
        <v>24</v>
      </c>
      <c r="P10" s="208">
        <v>43525</v>
      </c>
      <c r="Q10" s="217">
        <v>43993</v>
      </c>
      <c r="R10" s="208">
        <v>44074</v>
      </c>
      <c r="S10" s="217"/>
      <c r="T10" s="208">
        <v>44135</v>
      </c>
      <c r="U10" s="217"/>
      <c r="V10" s="208">
        <v>44150</v>
      </c>
      <c r="W10" s="217"/>
      <c r="X10" s="208">
        <v>44166</v>
      </c>
      <c r="Y10" s="217"/>
      <c r="Z10" s="208">
        <v>44286</v>
      </c>
      <c r="AA10" s="223"/>
      <c r="AB10" s="146">
        <v>0.1</v>
      </c>
      <c r="AC10" s="230" t="s">
        <v>127</v>
      </c>
      <c r="AD10" s="146">
        <v>0</v>
      </c>
      <c r="AE10" s="146" t="s">
        <v>90</v>
      </c>
      <c r="AF10" s="146" t="s">
        <v>90</v>
      </c>
      <c r="AG10" s="228">
        <f t="shared" ca="1" si="5"/>
        <v>43966</v>
      </c>
      <c r="AH10" s="228">
        <f t="shared" ca="1" si="6"/>
        <v>0</v>
      </c>
      <c r="AI10" s="146" t="str">
        <f t="shared" ca="1" si="7"/>
        <v>预付款:30.00%，投运款:30.00%，质保金:10.00%，其他款:30.00%</v>
      </c>
      <c r="AJ10" s="146" t="str">
        <f t="shared" ca="1" si="8"/>
        <v>30.00%</v>
      </c>
      <c r="AK10" s="146" t="str">
        <f t="shared" ca="1" si="9"/>
        <v>30.00%</v>
      </c>
      <c r="AL10" s="238" t="str">
        <f t="shared" ca="1" si="10"/>
        <v>0.00%</v>
      </c>
      <c r="AM10" s="239" t="str">
        <f t="shared" ca="1" si="11"/>
        <v>1028.21</v>
      </c>
      <c r="AN10" s="240">
        <f t="shared" ca="1" si="12"/>
        <v>0.20580000000000001</v>
      </c>
      <c r="AO10" s="245" t="str">
        <f t="shared" ca="1" si="13"/>
        <v>59.81</v>
      </c>
      <c r="AP10" s="239" t="str">
        <f t="shared" ca="1" si="14"/>
        <v>49.00</v>
      </c>
      <c r="AQ10" s="245" t="str">
        <f t="shared" ca="1" si="15"/>
        <v>219.28</v>
      </c>
      <c r="AR10" s="239" t="str">
        <f t="shared" ca="1" si="16"/>
        <v>510.00</v>
      </c>
      <c r="AS10" s="245" t="str">
        <f t="shared" ca="1" si="29"/>
        <v>.00</v>
      </c>
      <c r="AT10" s="239" t="str">
        <f t="shared" ca="1" si="17"/>
        <v>27.50</v>
      </c>
      <c r="AU10" s="253" t="str">
        <f t="shared" ca="1" si="18"/>
        <v>865.59</v>
      </c>
      <c r="AV10" s="254" t="str">
        <f t="shared" ca="1" si="19"/>
        <v>31.45</v>
      </c>
      <c r="AW10" s="263" t="str">
        <f t="shared" ca="1" si="28"/>
        <v>14.93</v>
      </c>
      <c r="AX10" s="256" t="str">
        <f t="shared" ca="1" si="20"/>
        <v>.00</v>
      </c>
      <c r="AY10" s="263" t="str">
        <f t="shared" ca="1" si="21"/>
        <v>.00</v>
      </c>
      <c r="AZ10" s="256" t="str">
        <f t="shared" ca="1" si="22"/>
        <v>3.04</v>
      </c>
      <c r="BA10" s="263" t="str">
        <f t="shared" ca="1" si="23"/>
        <v>9.80</v>
      </c>
      <c r="BB10" s="256" t="str">
        <f t="shared" ca="1" si="24"/>
        <v>.00</v>
      </c>
      <c r="BC10" s="263" t="str">
        <f t="shared" ca="1" si="25"/>
        <v>3.69</v>
      </c>
      <c r="BD10" s="270" t="str">
        <f t="shared" ca="1" si="26"/>
        <v>否</v>
      </c>
      <c r="BE10" s="272" t="str">
        <f t="shared" ref="BE10:BE55" ca="1" si="30">IF(BD10="否","/",VLOOKUP(B10,INDIRECT("采购清单!A:B"),2,0))</f>
        <v>/</v>
      </c>
      <c r="BF10" s="270" t="s">
        <v>80</v>
      </c>
      <c r="BG10" s="273" t="str">
        <f t="shared" ca="1" si="27"/>
        <v>/</v>
      </c>
      <c r="BH10" s="274" t="str">
        <f t="shared" ca="1" si="1"/>
        <v>/</v>
      </c>
      <c r="BI10" s="287"/>
      <c r="BJ10" s="110"/>
      <c r="BK10" s="286"/>
    </row>
    <row r="11" spans="1:63" ht="42" customHeight="1">
      <c r="A11" s="123">
        <f t="shared" si="2"/>
        <v>9</v>
      </c>
      <c r="B11" s="185" t="s">
        <v>128</v>
      </c>
      <c r="C11" s="109" t="str">
        <f t="shared" ca="1" si="3"/>
        <v>500593175</v>
      </c>
      <c r="D11" s="109" t="str">
        <f t="shared" ca="1" si="4"/>
        <v>RZSJ156-18-11</v>
      </c>
      <c r="E11" s="198" t="s">
        <v>129</v>
      </c>
      <c r="F11" s="186" t="s">
        <v>117</v>
      </c>
      <c r="G11" s="186" t="s">
        <v>73</v>
      </c>
      <c r="H11" s="186" t="s">
        <v>118</v>
      </c>
      <c r="I11" s="186" t="s">
        <v>86</v>
      </c>
      <c r="J11" s="123" t="s">
        <v>130</v>
      </c>
      <c r="K11" s="123" t="s">
        <v>119</v>
      </c>
      <c r="L11" s="186" t="s">
        <v>131</v>
      </c>
      <c r="M11" s="123" t="s">
        <v>79</v>
      </c>
      <c r="N11" s="209">
        <v>1</v>
      </c>
      <c r="O11" s="209">
        <v>12</v>
      </c>
      <c r="P11" s="208">
        <v>43344</v>
      </c>
      <c r="Q11" s="217">
        <v>43344</v>
      </c>
      <c r="R11" s="208">
        <v>43678</v>
      </c>
      <c r="S11" s="217">
        <v>43678</v>
      </c>
      <c r="T11" s="208">
        <v>43789</v>
      </c>
      <c r="U11" s="217">
        <v>43789</v>
      </c>
      <c r="V11" s="208">
        <v>43435</v>
      </c>
      <c r="W11" s="217">
        <v>43435</v>
      </c>
      <c r="X11" s="208">
        <v>43800</v>
      </c>
      <c r="Y11" s="217"/>
      <c r="Z11" s="208">
        <v>44012</v>
      </c>
      <c r="AA11" s="223"/>
      <c r="AB11" s="146">
        <v>0.95</v>
      </c>
      <c r="AC11" s="230" t="s">
        <v>132</v>
      </c>
      <c r="AD11" s="146">
        <v>0.9</v>
      </c>
      <c r="AE11" s="146" t="s">
        <v>90</v>
      </c>
      <c r="AF11" s="146" t="s">
        <v>90</v>
      </c>
      <c r="AG11" s="228">
        <f t="shared" ca="1" si="5"/>
        <v>43311</v>
      </c>
      <c r="AH11" s="228">
        <f t="shared" ca="1" si="6"/>
        <v>43855</v>
      </c>
      <c r="AI11" s="146" t="str">
        <f t="shared" ca="1" si="7"/>
        <v>其他款:100.00%</v>
      </c>
      <c r="AJ11" s="146" t="str">
        <f t="shared" ca="1" si="8"/>
        <v>100.00%</v>
      </c>
      <c r="AK11" s="146" t="str">
        <f t="shared" ca="1" si="9"/>
        <v>60.00%</v>
      </c>
      <c r="AL11" s="238" t="str">
        <f t="shared" ca="1" si="10"/>
        <v>95.00%</v>
      </c>
      <c r="AM11" s="239" t="str">
        <f t="shared" ca="1" si="11"/>
        <v>220.33</v>
      </c>
      <c r="AN11" s="240">
        <f t="shared" ca="1" si="12"/>
        <v>0.29093197913901298</v>
      </c>
      <c r="AO11" s="245" t="str">
        <f t="shared" ca="1" si="13"/>
        <v>9.35</v>
      </c>
      <c r="AP11" s="239" t="str">
        <f t="shared" ca="1" si="14"/>
        <v>7.75</v>
      </c>
      <c r="AQ11" s="245" t="str">
        <f t="shared" ca="1" si="15"/>
        <v>.00</v>
      </c>
      <c r="AR11" s="239" t="str">
        <f t="shared" ca="1" si="16"/>
        <v>140.00</v>
      </c>
      <c r="AS11" s="245" t="str">
        <f t="shared" ca="1" si="29"/>
        <v>.00</v>
      </c>
      <c r="AT11" s="239" t="str">
        <f t="shared" ca="1" si="17"/>
        <v>8.50</v>
      </c>
      <c r="AU11" s="253" t="str">
        <f t="shared" ca="1" si="18"/>
        <v>165.60</v>
      </c>
      <c r="AV11" s="254" t="str">
        <f t="shared" ca="1" si="19"/>
        <v>170.27</v>
      </c>
      <c r="AW11" s="263" t="str">
        <f t="shared" ca="1" si="28"/>
        <v>9.01</v>
      </c>
      <c r="AX11" s="256" t="str">
        <f t="shared" ca="1" si="20"/>
        <v>139.60</v>
      </c>
      <c r="AY11" s="263" t="str">
        <f t="shared" ca="1" si="21"/>
        <v>.00</v>
      </c>
      <c r="AZ11" s="256" t="str">
        <f t="shared" ca="1" si="22"/>
        <v>2.11</v>
      </c>
      <c r="BA11" s="263" t="str">
        <f t="shared" ca="1" si="23"/>
        <v>5.90</v>
      </c>
      <c r="BB11" s="256" t="str">
        <f t="shared" ca="1" si="24"/>
        <v>13.65</v>
      </c>
      <c r="BC11" s="263" t="str">
        <f t="shared" ca="1" si="25"/>
        <v>.00</v>
      </c>
      <c r="BD11" s="270" t="str">
        <f t="shared" ca="1" si="26"/>
        <v>是</v>
      </c>
      <c r="BE11" s="272">
        <f t="shared" ca="1" si="30"/>
        <v>4500979680</v>
      </c>
      <c r="BF11" s="270" t="s">
        <v>104</v>
      </c>
      <c r="BG11" s="273">
        <f t="shared" ca="1" si="27"/>
        <v>3</v>
      </c>
      <c r="BH11" s="274">
        <f t="shared" ca="1" si="1"/>
        <v>153.25</v>
      </c>
      <c r="BI11" s="287"/>
      <c r="BJ11" s="110" t="s">
        <v>133</v>
      </c>
      <c r="BK11" s="286" t="s">
        <v>134</v>
      </c>
    </row>
    <row r="12" spans="1:63" ht="42" customHeight="1">
      <c r="A12" s="123">
        <f t="shared" si="2"/>
        <v>10</v>
      </c>
      <c r="B12" s="185" t="s">
        <v>135</v>
      </c>
      <c r="C12" s="109" t="str">
        <f t="shared" ca="1" si="3"/>
        <v>500709631</v>
      </c>
      <c r="D12" s="109" t="str">
        <f t="shared" ca="1" si="4"/>
        <v>RZSJ140-19-11</v>
      </c>
      <c r="E12" s="198" t="s">
        <v>136</v>
      </c>
      <c r="F12" s="186" t="s">
        <v>85</v>
      </c>
      <c r="G12" s="186" t="s">
        <v>73</v>
      </c>
      <c r="H12" s="186" t="s">
        <v>118</v>
      </c>
      <c r="I12" s="186" t="s">
        <v>86</v>
      </c>
      <c r="J12" s="123" t="s">
        <v>102</v>
      </c>
      <c r="K12" s="123" t="s">
        <v>88</v>
      </c>
      <c r="L12" s="187" t="s">
        <v>96</v>
      </c>
      <c r="M12" s="123" t="s">
        <v>79</v>
      </c>
      <c r="N12" s="209">
        <v>1</v>
      </c>
      <c r="O12" s="209">
        <v>12</v>
      </c>
      <c r="P12" s="208">
        <v>43831</v>
      </c>
      <c r="Q12" s="217">
        <v>43831</v>
      </c>
      <c r="R12" s="208" t="s">
        <v>80</v>
      </c>
      <c r="S12" s="217" t="s">
        <v>80</v>
      </c>
      <c r="T12" s="208" t="s">
        <v>80</v>
      </c>
      <c r="U12" s="217" t="s">
        <v>80</v>
      </c>
      <c r="V12" s="208">
        <v>43862</v>
      </c>
      <c r="W12" s="217"/>
      <c r="X12" s="208">
        <v>43983</v>
      </c>
      <c r="Y12" s="217"/>
      <c r="Z12" s="208">
        <v>44166</v>
      </c>
      <c r="AA12" s="223"/>
      <c r="AB12" s="146">
        <v>0.45</v>
      </c>
      <c r="AC12" s="230" t="s">
        <v>137</v>
      </c>
      <c r="AD12" s="146">
        <v>0.4</v>
      </c>
      <c r="AE12" s="146" t="s">
        <v>90</v>
      </c>
      <c r="AF12" s="146" t="s">
        <v>90</v>
      </c>
      <c r="AG12" s="228">
        <f t="shared" ca="1" si="5"/>
        <v>43823</v>
      </c>
      <c r="AH12" s="228">
        <f t="shared" ca="1" si="6"/>
        <v>0</v>
      </c>
      <c r="AI12" s="146" t="str">
        <f t="shared" ca="1" si="7"/>
        <v>质保金:10.00%，其他款:90.00%</v>
      </c>
      <c r="AJ12" s="146" t="str">
        <f t="shared" ca="1" si="8"/>
        <v>100.00%</v>
      </c>
      <c r="AK12" s="146" t="str">
        <f t="shared" ca="1" si="9"/>
        <v>0.00%</v>
      </c>
      <c r="AL12" s="238" t="str">
        <f t="shared" ca="1" si="10"/>
        <v>0.00%</v>
      </c>
      <c r="AM12" s="239" t="str">
        <f t="shared" ca="1" si="11"/>
        <v>183.05</v>
      </c>
      <c r="AN12" s="240">
        <f t="shared" ca="1" si="12"/>
        <v>0.19</v>
      </c>
      <c r="AO12" s="245" t="str">
        <f t="shared" ca="1" si="13"/>
        <v>.00</v>
      </c>
      <c r="AP12" s="239" t="str">
        <f t="shared" ca="1" si="14"/>
        <v>.00</v>
      </c>
      <c r="AQ12" s="245" t="str">
        <f t="shared" ca="1" si="15"/>
        <v>.00</v>
      </c>
      <c r="AR12" s="239" t="str">
        <f t="shared" ca="1" si="16"/>
        <v>.00</v>
      </c>
      <c r="AS12" s="245" t="str">
        <f t="shared" ca="1" si="29"/>
        <v>155.22</v>
      </c>
      <c r="AT12" s="239" t="str">
        <f t="shared" ca="1" si="17"/>
        <v>1.00</v>
      </c>
      <c r="AU12" s="253" t="str">
        <f t="shared" ca="1" si="18"/>
        <v>156.22</v>
      </c>
      <c r="AV12" s="254" t="str">
        <f t="shared" ca="1" si="19"/>
        <v>154.50</v>
      </c>
      <c r="AW12" s="263" t="str">
        <f t="shared" ca="1" si="28"/>
        <v>.00</v>
      </c>
      <c r="AX12" s="256" t="str">
        <f t="shared" ca="1" si="20"/>
        <v>.00</v>
      </c>
      <c r="AY12" s="263" t="str">
        <f t="shared" ca="1" si="21"/>
        <v>.00</v>
      </c>
      <c r="AZ12" s="256" t="str">
        <f t="shared" ca="1" si="22"/>
        <v>.00</v>
      </c>
      <c r="BA12" s="263" t="str">
        <f t="shared" ca="1" si="23"/>
        <v>.00</v>
      </c>
      <c r="BB12" s="256" t="str">
        <f t="shared" ca="1" si="24"/>
        <v>154.50</v>
      </c>
      <c r="BC12" s="263" t="str">
        <f t="shared" ca="1" si="25"/>
        <v>.00</v>
      </c>
      <c r="BD12" s="270" t="str">
        <f t="shared" ca="1" si="26"/>
        <v>是</v>
      </c>
      <c r="BE12" s="272">
        <f t="shared" ca="1" si="30"/>
        <v>0</v>
      </c>
      <c r="BF12" s="270" t="s">
        <v>122</v>
      </c>
      <c r="BG12" s="273">
        <f t="shared" ca="1" si="27"/>
        <v>1</v>
      </c>
      <c r="BH12" s="274">
        <f t="shared" ca="1" si="1"/>
        <v>154.5</v>
      </c>
      <c r="BI12" s="284"/>
      <c r="BJ12" s="110"/>
      <c r="BK12" s="286"/>
    </row>
    <row r="13" spans="1:63" ht="42" customHeight="1">
      <c r="A13" s="123">
        <f t="shared" si="2"/>
        <v>11</v>
      </c>
      <c r="B13" s="185" t="s">
        <v>138</v>
      </c>
      <c r="C13" s="109"/>
      <c r="D13" s="109"/>
      <c r="E13" s="198" t="s">
        <v>139</v>
      </c>
      <c r="F13" s="186" t="s">
        <v>117</v>
      </c>
      <c r="G13" s="186" t="s">
        <v>73</v>
      </c>
      <c r="H13" s="186" t="s">
        <v>118</v>
      </c>
      <c r="I13" s="186" t="s">
        <v>140</v>
      </c>
      <c r="J13" s="123" t="s">
        <v>107</v>
      </c>
      <c r="K13" s="123" t="s">
        <v>119</v>
      </c>
      <c r="L13" s="186" t="s">
        <v>131</v>
      </c>
      <c r="M13" s="123" t="s">
        <v>79</v>
      </c>
      <c r="N13" s="209">
        <v>1</v>
      </c>
      <c r="O13" s="209">
        <v>12</v>
      </c>
      <c r="P13" s="208" t="s">
        <v>80</v>
      </c>
      <c r="Q13" s="217" t="s">
        <v>80</v>
      </c>
      <c r="R13" s="208" t="s">
        <v>80</v>
      </c>
      <c r="S13" s="217" t="s">
        <v>80</v>
      </c>
      <c r="T13" s="208" t="s">
        <v>80</v>
      </c>
      <c r="U13" s="217" t="s">
        <v>80</v>
      </c>
      <c r="V13" s="208" t="s">
        <v>80</v>
      </c>
      <c r="W13" s="217" t="s">
        <v>80</v>
      </c>
      <c r="X13" s="208" t="s">
        <v>80</v>
      </c>
      <c r="Y13" s="217" t="s">
        <v>80</v>
      </c>
      <c r="Z13" s="208" t="s">
        <v>80</v>
      </c>
      <c r="AA13" s="223" t="s">
        <v>80</v>
      </c>
      <c r="AB13" s="146" t="s">
        <v>80</v>
      </c>
      <c r="AC13" s="230"/>
      <c r="AD13" s="146" t="s">
        <v>80</v>
      </c>
      <c r="AE13" s="146" t="s">
        <v>80</v>
      </c>
      <c r="AF13" s="146" t="s">
        <v>80</v>
      </c>
      <c r="AG13" s="228"/>
      <c r="AH13" s="228"/>
      <c r="AI13" s="146"/>
      <c r="AJ13" s="146"/>
      <c r="AK13" s="146"/>
      <c r="AL13" s="238"/>
      <c r="AM13" s="239"/>
      <c r="AN13" s="240"/>
      <c r="AO13" s="245"/>
      <c r="AP13" s="239"/>
      <c r="AQ13" s="245"/>
      <c r="AR13" s="239"/>
      <c r="AS13" s="245"/>
      <c r="AT13" s="239"/>
      <c r="AU13" s="255"/>
      <c r="AV13" s="256"/>
      <c r="AW13" s="263"/>
      <c r="AX13" s="256"/>
      <c r="AY13" s="263"/>
      <c r="AZ13" s="256"/>
      <c r="BA13" s="263"/>
      <c r="BB13" s="256"/>
      <c r="BC13" s="263"/>
      <c r="BD13" s="270" t="str">
        <f t="shared" ca="1" si="26"/>
        <v>否</v>
      </c>
      <c r="BE13" s="272" t="str">
        <f t="shared" ca="1" si="30"/>
        <v>/</v>
      </c>
      <c r="BF13" s="270" t="s">
        <v>80</v>
      </c>
      <c r="BG13" s="273" t="str">
        <f t="shared" ca="1" si="27"/>
        <v>/</v>
      </c>
      <c r="BH13" s="274" t="str">
        <f t="shared" ca="1" si="1"/>
        <v>/</v>
      </c>
      <c r="BI13" s="284"/>
      <c r="BJ13" s="110"/>
      <c r="BK13" s="286"/>
    </row>
    <row r="14" spans="1:63" ht="42" customHeight="1">
      <c r="A14" s="123">
        <f t="shared" ref="A14:A23" si="31">ROW()-2</f>
        <v>12</v>
      </c>
      <c r="B14" s="185" t="s">
        <v>141</v>
      </c>
      <c r="C14" s="109" t="str">
        <f t="shared" ca="1" si="3"/>
        <v>500657206</v>
      </c>
      <c r="D14" s="109" t="str">
        <f t="shared" ca="1" si="4"/>
        <v>RZSJ053-19-11</v>
      </c>
      <c r="E14" s="198" t="s">
        <v>142</v>
      </c>
      <c r="F14" s="186" t="s">
        <v>117</v>
      </c>
      <c r="G14" s="186" t="s">
        <v>73</v>
      </c>
      <c r="H14" s="186" t="s">
        <v>118</v>
      </c>
      <c r="I14" s="186" t="s">
        <v>86</v>
      </c>
      <c r="J14" s="123" t="s">
        <v>143</v>
      </c>
      <c r="K14" s="123" t="s">
        <v>119</v>
      </c>
      <c r="L14" s="186" t="s">
        <v>131</v>
      </c>
      <c r="M14" s="123" t="s">
        <v>144</v>
      </c>
      <c r="N14" s="209">
        <v>1</v>
      </c>
      <c r="O14" s="209">
        <v>8</v>
      </c>
      <c r="P14" s="208">
        <v>43678</v>
      </c>
      <c r="Q14" s="217">
        <v>43678</v>
      </c>
      <c r="R14" s="208">
        <v>43678</v>
      </c>
      <c r="S14" s="217">
        <v>43891</v>
      </c>
      <c r="T14" s="208">
        <v>44012</v>
      </c>
      <c r="U14" s="217">
        <v>44007</v>
      </c>
      <c r="V14" s="208">
        <v>43678</v>
      </c>
      <c r="W14" s="217">
        <v>43678</v>
      </c>
      <c r="X14" s="208" t="s">
        <v>80</v>
      </c>
      <c r="Y14" s="217" t="s">
        <v>80</v>
      </c>
      <c r="Z14" s="208">
        <v>44027</v>
      </c>
      <c r="AA14" s="223">
        <v>44027</v>
      </c>
      <c r="AB14" s="146">
        <v>1</v>
      </c>
      <c r="AC14" s="230"/>
      <c r="AD14" s="146">
        <v>0.8</v>
      </c>
      <c r="AE14" s="146" t="s">
        <v>145</v>
      </c>
      <c r="AF14" s="146" t="s">
        <v>90</v>
      </c>
      <c r="AG14" s="228">
        <f t="shared" ca="1" si="5"/>
        <v>43615</v>
      </c>
      <c r="AH14" s="228">
        <f t="shared" ca="1" si="6"/>
        <v>0</v>
      </c>
      <c r="AI14" s="146" t="str">
        <f t="shared" ca="1" si="7"/>
        <v>无</v>
      </c>
      <c r="AJ14" s="146" t="str">
        <f t="shared" ca="1" si="8"/>
        <v>100.00%</v>
      </c>
      <c r="AK14" s="146" t="str">
        <f t="shared" ca="1" si="9"/>
        <v>30.00%</v>
      </c>
      <c r="AL14" s="238" t="str">
        <f t="shared" ca="1" si="10"/>
        <v>70.00%</v>
      </c>
      <c r="AM14" s="239" t="str">
        <f t="shared" ca="1" si="11"/>
        <v>126.62</v>
      </c>
      <c r="AN14" s="240">
        <f t="shared" ca="1" si="12"/>
        <v>0.25547608404112598</v>
      </c>
      <c r="AO14" s="245" t="str">
        <f t="shared" ca="1" si="13"/>
        <v>11.90</v>
      </c>
      <c r="AP14" s="239" t="str">
        <f t="shared" ca="1" si="14"/>
        <v>9.25</v>
      </c>
      <c r="AQ14" s="245" t="str">
        <f t="shared" ca="1" si="15"/>
        <v>78.48</v>
      </c>
      <c r="AR14" s="239" t="str">
        <f t="shared" ca="1" si="16"/>
        <v>.00</v>
      </c>
      <c r="AS14" s="245" t="str">
        <f t="shared" ca="1" si="29"/>
        <v>.00</v>
      </c>
      <c r="AT14" s="239" t="str">
        <f t="shared" ca="1" si="17"/>
        <v>.30</v>
      </c>
      <c r="AU14" s="253" t="str">
        <f t="shared" ca="1" si="18"/>
        <v>99.93</v>
      </c>
      <c r="AV14" s="254" t="str">
        <f t="shared" ca="1" si="19"/>
        <v>83.63</v>
      </c>
      <c r="AW14" s="263" t="str">
        <f t="shared" ca="1" si="28"/>
        <v>3.81</v>
      </c>
      <c r="AX14" s="256" t="str">
        <f t="shared" ca="1" si="20"/>
        <v>67.16</v>
      </c>
      <c r="AY14" s="263" t="str">
        <f t="shared" ca="1" si="21"/>
        <v>.00</v>
      </c>
      <c r="AZ14" s="256" t="str">
        <f t="shared" ca="1" si="22"/>
        <v>.85</v>
      </c>
      <c r="BA14" s="263" t="str">
        <f t="shared" ca="1" si="23"/>
        <v>.03</v>
      </c>
      <c r="BB14" s="256" t="str">
        <f t="shared" ca="1" si="24"/>
        <v>11.78</v>
      </c>
      <c r="BC14" s="263" t="str">
        <f t="shared" ca="1" si="25"/>
        <v>.00</v>
      </c>
      <c r="BD14" s="270" t="str">
        <f t="shared" ca="1" si="26"/>
        <v>否</v>
      </c>
      <c r="BE14" s="272" t="str">
        <f t="shared" ca="1" si="30"/>
        <v>/</v>
      </c>
      <c r="BF14" s="270" t="s">
        <v>80</v>
      </c>
      <c r="BG14" s="273" t="str">
        <f t="shared" ca="1" si="27"/>
        <v>/</v>
      </c>
      <c r="BH14" s="274" t="str">
        <f t="shared" ca="1" si="1"/>
        <v>/</v>
      </c>
      <c r="BI14" s="287"/>
      <c r="BJ14" s="110" t="s">
        <v>146</v>
      </c>
      <c r="BK14" s="286" t="s">
        <v>147</v>
      </c>
    </row>
    <row r="15" spans="1:63" ht="42" customHeight="1">
      <c r="A15" s="123">
        <f t="shared" si="31"/>
        <v>13</v>
      </c>
      <c r="B15" s="185" t="s">
        <v>148</v>
      </c>
      <c r="C15" s="109"/>
      <c r="D15" s="109"/>
      <c r="E15" s="196" t="s">
        <v>149</v>
      </c>
      <c r="F15" s="186" t="s">
        <v>117</v>
      </c>
      <c r="G15" s="186" t="s">
        <v>73</v>
      </c>
      <c r="H15" s="186" t="s">
        <v>118</v>
      </c>
      <c r="I15" s="186" t="s">
        <v>75</v>
      </c>
      <c r="J15" s="123" t="s">
        <v>150</v>
      </c>
      <c r="K15" s="123" t="s">
        <v>119</v>
      </c>
      <c r="L15" s="186" t="s">
        <v>131</v>
      </c>
      <c r="M15" s="123" t="s">
        <v>79</v>
      </c>
      <c r="N15" s="209">
        <v>2</v>
      </c>
      <c r="O15" s="209">
        <v>12</v>
      </c>
      <c r="P15" s="208">
        <v>43952</v>
      </c>
      <c r="Q15" s="217">
        <v>43952</v>
      </c>
      <c r="R15" s="208">
        <v>43952</v>
      </c>
      <c r="S15" s="217"/>
      <c r="T15" s="208" t="s">
        <v>80</v>
      </c>
      <c r="U15" s="217" t="s">
        <v>80</v>
      </c>
      <c r="V15" s="208">
        <v>43952</v>
      </c>
      <c r="W15" s="217">
        <v>43952</v>
      </c>
      <c r="X15" s="208">
        <v>44105</v>
      </c>
      <c r="Y15" s="217"/>
      <c r="Z15" s="208">
        <v>44227</v>
      </c>
      <c r="AA15" s="223"/>
      <c r="AB15" s="146">
        <v>0.5</v>
      </c>
      <c r="AC15" s="230"/>
      <c r="AD15" s="146">
        <v>0.4</v>
      </c>
      <c r="AE15" s="146" t="s">
        <v>90</v>
      </c>
      <c r="AF15" s="146" t="s">
        <v>90</v>
      </c>
      <c r="AG15" s="228"/>
      <c r="AH15" s="228"/>
      <c r="AI15" s="146"/>
      <c r="AJ15" s="146"/>
      <c r="AK15" s="146"/>
      <c r="AL15" s="238"/>
      <c r="AM15" s="239"/>
      <c r="AN15" s="240">
        <f t="shared" ca="1" si="12"/>
        <v>0.25</v>
      </c>
      <c r="AO15" s="245" t="str">
        <f t="shared" ca="1" si="13"/>
        <v>.00</v>
      </c>
      <c r="AP15" s="239" t="str">
        <f t="shared" ca="1" si="14"/>
        <v>.00</v>
      </c>
      <c r="AQ15" s="245" t="str">
        <f t="shared" ca="1" si="15"/>
        <v>.00</v>
      </c>
      <c r="AR15" s="239" t="str">
        <f t="shared" ca="1" si="16"/>
        <v>.00</v>
      </c>
      <c r="AS15" s="245" t="str">
        <f t="shared" ca="1" si="29"/>
        <v>.00</v>
      </c>
      <c r="AT15" s="239" t="str">
        <f t="shared" ca="1" si="17"/>
        <v>.00</v>
      </c>
      <c r="AU15" s="253" t="str">
        <f t="shared" ca="1" si="18"/>
        <v>.00</v>
      </c>
      <c r="AV15" s="254" t="str">
        <f t="shared" ca="1" si="19"/>
        <v>57.00</v>
      </c>
      <c r="AW15" s="263" t="str">
        <f t="shared" ca="1" si="28"/>
        <v>.00</v>
      </c>
      <c r="AX15" s="256" t="str">
        <f t="shared" ca="1" si="20"/>
        <v>47.70</v>
      </c>
      <c r="AY15" s="263" t="str">
        <f t="shared" ca="1" si="21"/>
        <v>.00</v>
      </c>
      <c r="AZ15" s="256" t="str">
        <f t="shared" ca="1" si="22"/>
        <v>.00</v>
      </c>
      <c r="BA15" s="263" t="str">
        <f t="shared" ca="1" si="23"/>
        <v>.00</v>
      </c>
      <c r="BB15" s="256" t="str">
        <f t="shared" ca="1" si="24"/>
        <v>9.30</v>
      </c>
      <c r="BC15" s="263" t="str">
        <f t="shared" ca="1" si="25"/>
        <v>.00</v>
      </c>
      <c r="BD15" s="270" t="str">
        <f t="shared" ca="1" si="26"/>
        <v>否</v>
      </c>
      <c r="BE15" s="272" t="str">
        <f t="shared" ca="1" si="30"/>
        <v>/</v>
      </c>
      <c r="BF15" s="270" t="s">
        <v>80</v>
      </c>
      <c r="BG15" s="273" t="str">
        <f t="shared" ca="1" si="27"/>
        <v>/</v>
      </c>
      <c r="BH15" s="274" t="str">
        <f t="shared" ca="1" si="1"/>
        <v>/</v>
      </c>
      <c r="BI15" s="284"/>
      <c r="BJ15" s="110" t="s">
        <v>151</v>
      </c>
      <c r="BK15" s="286" t="s">
        <v>152</v>
      </c>
    </row>
    <row r="16" spans="1:63" ht="42" customHeight="1">
      <c r="A16" s="123">
        <f t="shared" si="31"/>
        <v>14</v>
      </c>
      <c r="B16" s="185" t="s">
        <v>138</v>
      </c>
      <c r="C16" s="109"/>
      <c r="D16" s="109"/>
      <c r="E16" s="198" t="s">
        <v>153</v>
      </c>
      <c r="F16" s="186" t="s">
        <v>117</v>
      </c>
      <c r="G16" s="186" t="s">
        <v>73</v>
      </c>
      <c r="H16" s="186" t="s">
        <v>118</v>
      </c>
      <c r="I16" s="186" t="s">
        <v>140</v>
      </c>
      <c r="J16" s="123" t="s">
        <v>107</v>
      </c>
      <c r="K16" s="123" t="s">
        <v>119</v>
      </c>
      <c r="L16" s="186" t="s">
        <v>120</v>
      </c>
      <c r="M16" s="123" t="s">
        <v>154</v>
      </c>
      <c r="N16" s="209">
        <v>0</v>
      </c>
      <c r="O16" s="209">
        <v>0</v>
      </c>
      <c r="P16" s="208" t="s">
        <v>80</v>
      </c>
      <c r="Q16" s="217" t="s">
        <v>80</v>
      </c>
      <c r="R16" s="208" t="s">
        <v>80</v>
      </c>
      <c r="S16" s="217" t="s">
        <v>80</v>
      </c>
      <c r="T16" s="208" t="s">
        <v>80</v>
      </c>
      <c r="U16" s="217" t="s">
        <v>80</v>
      </c>
      <c r="V16" s="208" t="s">
        <v>80</v>
      </c>
      <c r="W16" s="217" t="s">
        <v>80</v>
      </c>
      <c r="X16" s="208" t="s">
        <v>80</v>
      </c>
      <c r="Y16" s="217" t="s">
        <v>80</v>
      </c>
      <c r="Z16" s="208" t="s">
        <v>80</v>
      </c>
      <c r="AA16" s="223" t="s">
        <v>80</v>
      </c>
      <c r="AB16" s="146" t="s">
        <v>80</v>
      </c>
      <c r="AC16" s="230"/>
      <c r="AD16" s="146" t="s">
        <v>80</v>
      </c>
      <c r="AE16" s="146" t="s">
        <v>80</v>
      </c>
      <c r="AF16" s="146" t="s">
        <v>80</v>
      </c>
      <c r="AG16" s="228"/>
      <c r="AH16" s="228"/>
      <c r="AI16" s="146"/>
      <c r="AJ16" s="146"/>
      <c r="AK16" s="146"/>
      <c r="AL16" s="238"/>
      <c r="AM16" s="239"/>
      <c r="AN16" s="240"/>
      <c r="AO16" s="245"/>
      <c r="AP16" s="239"/>
      <c r="AQ16" s="245"/>
      <c r="AR16" s="239"/>
      <c r="AS16" s="245"/>
      <c r="AT16" s="239"/>
      <c r="AU16" s="255"/>
      <c r="AV16" s="256"/>
      <c r="AW16" s="263"/>
      <c r="AX16" s="256"/>
      <c r="AY16" s="263"/>
      <c r="AZ16" s="256"/>
      <c r="BA16" s="263"/>
      <c r="BB16" s="256"/>
      <c r="BC16" s="263"/>
      <c r="BD16" s="270" t="str">
        <f t="shared" ca="1" si="26"/>
        <v>否</v>
      </c>
      <c r="BE16" s="272" t="str">
        <f t="shared" ca="1" si="30"/>
        <v>/</v>
      </c>
      <c r="BF16" s="270" t="s">
        <v>80</v>
      </c>
      <c r="BG16" s="273" t="str">
        <f t="shared" ca="1" si="27"/>
        <v>/</v>
      </c>
      <c r="BH16" s="274" t="str">
        <f t="shared" ca="1" si="1"/>
        <v>/</v>
      </c>
      <c r="BI16" s="284"/>
      <c r="BJ16" s="110"/>
      <c r="BK16" s="286"/>
    </row>
    <row r="17" spans="1:63" ht="42" customHeight="1">
      <c r="A17" s="123">
        <f t="shared" si="31"/>
        <v>15</v>
      </c>
      <c r="B17" s="185" t="s">
        <v>155</v>
      </c>
      <c r="C17" s="109" t="str">
        <f t="shared" ca="1" si="3"/>
        <v>500655034</v>
      </c>
      <c r="D17" s="109" t="str">
        <f t="shared" ca="1" si="4"/>
        <v>RZSJ049-19-11</v>
      </c>
      <c r="E17" s="198" t="s">
        <v>156</v>
      </c>
      <c r="F17" s="187" t="s">
        <v>101</v>
      </c>
      <c r="G17" s="186" t="s">
        <v>73</v>
      </c>
      <c r="H17" s="186" t="s">
        <v>118</v>
      </c>
      <c r="I17" s="186" t="s">
        <v>86</v>
      </c>
      <c r="J17" s="123" t="s">
        <v>107</v>
      </c>
      <c r="K17" s="123" t="s">
        <v>88</v>
      </c>
      <c r="L17" s="186" t="s">
        <v>120</v>
      </c>
      <c r="M17" s="123" t="s">
        <v>144</v>
      </c>
      <c r="N17" s="209">
        <v>2</v>
      </c>
      <c r="O17" s="209">
        <v>11</v>
      </c>
      <c r="P17" s="208">
        <v>43556</v>
      </c>
      <c r="Q17" s="217">
        <v>43556</v>
      </c>
      <c r="R17" s="208" t="s">
        <v>80</v>
      </c>
      <c r="S17" s="217" t="s">
        <v>80</v>
      </c>
      <c r="T17" s="208" t="s">
        <v>80</v>
      </c>
      <c r="U17" s="217" t="s">
        <v>80</v>
      </c>
      <c r="V17" s="208">
        <v>43556</v>
      </c>
      <c r="W17" s="217">
        <v>43556</v>
      </c>
      <c r="X17" s="208" t="s">
        <v>80</v>
      </c>
      <c r="Y17" s="217" t="s">
        <v>80</v>
      </c>
      <c r="Z17" s="208">
        <v>43891</v>
      </c>
      <c r="AA17" s="223">
        <v>43891</v>
      </c>
      <c r="AB17" s="146">
        <v>1</v>
      </c>
      <c r="AC17" s="146"/>
      <c r="AD17" s="146">
        <v>1</v>
      </c>
      <c r="AE17" s="146" t="s">
        <v>145</v>
      </c>
      <c r="AF17" s="146" t="s">
        <v>90</v>
      </c>
      <c r="AG17" s="228">
        <f t="shared" ca="1" si="5"/>
        <v>43563</v>
      </c>
      <c r="AH17" s="228">
        <f t="shared" ca="1" si="6"/>
        <v>0</v>
      </c>
      <c r="AI17" s="146" t="str">
        <f t="shared" ca="1" si="7"/>
        <v>预付款:30%，甲方验收合格30%，乙方交付甲方或评审机构验收合格40%</v>
      </c>
      <c r="AJ17" s="146" t="str">
        <f t="shared" ca="1" si="8"/>
        <v>10.55%</v>
      </c>
      <c r="AK17" s="146" t="str">
        <f t="shared" ca="1" si="9"/>
        <v>10.55%</v>
      </c>
      <c r="AL17" s="238" t="str">
        <f t="shared" ca="1" si="10"/>
        <v>100.00%</v>
      </c>
      <c r="AM17" s="239" t="str">
        <f t="shared" ca="1" si="11"/>
        <v>89.62</v>
      </c>
      <c r="AN17" s="240"/>
      <c r="AO17" s="245" t="str">
        <f t="shared" ca="1" si="13"/>
        <v>.00</v>
      </c>
      <c r="AP17" s="239" t="str">
        <f t="shared" ca="1" si="14"/>
        <v>.00</v>
      </c>
      <c r="AQ17" s="245" t="str">
        <f t="shared" ca="1" si="15"/>
        <v>.00</v>
      </c>
      <c r="AR17" s="239" t="str">
        <f t="shared" ca="1" si="16"/>
        <v>.00</v>
      </c>
      <c r="AS17" s="245" t="str">
        <f t="shared" ca="1" si="29"/>
        <v>.00</v>
      </c>
      <c r="AT17" s="239" t="str">
        <f t="shared" ca="1" si="17"/>
        <v>.00</v>
      </c>
      <c r="AU17" s="253" t="str">
        <f t="shared" ca="1" si="18"/>
        <v>.00</v>
      </c>
      <c r="AV17" s="254" t="str">
        <f t="shared" ca="1" si="19"/>
        <v>28.80</v>
      </c>
      <c r="AW17" s="263" t="str">
        <f t="shared" ca="1" si="28"/>
        <v>10.05</v>
      </c>
      <c r="AX17" s="256" t="str">
        <f t="shared" ca="1" si="20"/>
        <v>.00</v>
      </c>
      <c r="AY17" s="263" t="str">
        <f t="shared" ca="1" si="21"/>
        <v>.08</v>
      </c>
      <c r="AZ17" s="256" t="str">
        <f t="shared" ca="1" si="22"/>
        <v>4.04</v>
      </c>
      <c r="BA17" s="263" t="str">
        <f t="shared" ca="1" si="23"/>
        <v>14.64</v>
      </c>
      <c r="BB17" s="256" t="str">
        <f t="shared" ca="1" si="24"/>
        <v>.00</v>
      </c>
      <c r="BC17" s="263" t="str">
        <f t="shared" ca="1" si="25"/>
        <v>.00</v>
      </c>
      <c r="BD17" s="270" t="str">
        <f t="shared" ca="1" si="26"/>
        <v>否</v>
      </c>
      <c r="BE17" s="272" t="str">
        <f t="shared" ca="1" si="30"/>
        <v>/</v>
      </c>
      <c r="BF17" s="270" t="s">
        <v>80</v>
      </c>
      <c r="BG17" s="273" t="str">
        <f t="shared" ca="1" si="27"/>
        <v>/</v>
      </c>
      <c r="BH17" s="274" t="str">
        <f t="shared" ca="1" si="1"/>
        <v>/</v>
      </c>
      <c r="BI17" s="287" t="s">
        <v>157</v>
      </c>
      <c r="BJ17" s="110"/>
      <c r="BK17" s="286"/>
    </row>
    <row r="18" spans="1:63" ht="42" customHeight="1">
      <c r="A18" s="123">
        <f t="shared" si="31"/>
        <v>16</v>
      </c>
      <c r="B18" s="185" t="s">
        <v>158</v>
      </c>
      <c r="C18" s="109" t="str">
        <f t="shared" ca="1" si="3"/>
        <v>500683919</v>
      </c>
      <c r="D18" s="109" t="str">
        <f t="shared" ca="1" si="4"/>
        <v>RZSJ075-19-11</v>
      </c>
      <c r="E18" s="198" t="s">
        <v>159</v>
      </c>
      <c r="F18" s="186" t="s">
        <v>117</v>
      </c>
      <c r="G18" s="186" t="s">
        <v>73</v>
      </c>
      <c r="H18" s="186" t="s">
        <v>118</v>
      </c>
      <c r="I18" s="186" t="s">
        <v>86</v>
      </c>
      <c r="J18" s="123" t="s">
        <v>107</v>
      </c>
      <c r="K18" s="123" t="s">
        <v>119</v>
      </c>
      <c r="L18" s="186" t="s">
        <v>131</v>
      </c>
      <c r="M18" s="123" t="s">
        <v>79</v>
      </c>
      <c r="N18" s="209">
        <v>5</v>
      </c>
      <c r="O18" s="209">
        <v>8</v>
      </c>
      <c r="P18" s="208">
        <v>43723</v>
      </c>
      <c r="Q18" s="217">
        <v>43723</v>
      </c>
      <c r="R18" s="208" t="s">
        <v>80</v>
      </c>
      <c r="S18" s="217" t="s">
        <v>80</v>
      </c>
      <c r="T18" s="208">
        <v>44027</v>
      </c>
      <c r="U18" s="217"/>
      <c r="V18" s="208">
        <v>43723</v>
      </c>
      <c r="W18" s="217">
        <v>43723</v>
      </c>
      <c r="X18" s="208">
        <v>43997</v>
      </c>
      <c r="Y18" s="217"/>
      <c r="Z18" s="208">
        <v>44075</v>
      </c>
      <c r="AA18" s="223"/>
      <c r="AB18" s="146">
        <v>0.6</v>
      </c>
      <c r="AC18" s="230"/>
      <c r="AD18" s="146">
        <v>0.4</v>
      </c>
      <c r="AE18" s="146" t="s">
        <v>90</v>
      </c>
      <c r="AF18" s="146" t="s">
        <v>90</v>
      </c>
      <c r="AG18" s="228">
        <f t="shared" ca="1" si="5"/>
        <v>43711</v>
      </c>
      <c r="AH18" s="228">
        <f t="shared" ca="1" si="6"/>
        <v>44180</v>
      </c>
      <c r="AI18" s="146" t="str">
        <f t="shared" ca="1" si="7"/>
        <v>预付款:30.00%，到货款:60.00%，质保金:10.00%</v>
      </c>
      <c r="AJ18" s="146" t="str">
        <f t="shared" ca="1" si="8"/>
        <v>100.00%</v>
      </c>
      <c r="AK18" s="146" t="str">
        <f t="shared" ca="1" si="9"/>
        <v>30.00%</v>
      </c>
      <c r="AL18" s="238" t="str">
        <f t="shared" ca="1" si="10"/>
        <v>100.00%</v>
      </c>
      <c r="AM18" s="239" t="str">
        <f t="shared" ca="1" si="11"/>
        <v>86.88</v>
      </c>
      <c r="AN18" s="240">
        <f t="shared" ca="1" si="12"/>
        <v>0.16439999999999999</v>
      </c>
      <c r="AO18" s="245" t="str">
        <f t="shared" ca="1" si="13"/>
        <v>.85</v>
      </c>
      <c r="AP18" s="239" t="str">
        <f t="shared" ca="1" si="14"/>
        <v>.00</v>
      </c>
      <c r="AQ18" s="245" t="str">
        <f t="shared" ca="1" si="15"/>
        <v>76.00</v>
      </c>
      <c r="AR18" s="239" t="str">
        <f t="shared" ca="1" si="16"/>
        <v>.00</v>
      </c>
      <c r="AS18" s="245" t="str">
        <f t="shared" ca="1" si="29"/>
        <v>.10</v>
      </c>
      <c r="AT18" s="239" t="str">
        <f t="shared" ca="1" si="17"/>
        <v>.00</v>
      </c>
      <c r="AU18" s="253" t="str">
        <f t="shared" ca="1" si="18"/>
        <v>76.95</v>
      </c>
      <c r="AV18" s="254" t="str">
        <f t="shared" ca="1" si="19"/>
        <v>72.32</v>
      </c>
      <c r="AW18" s="263" t="str">
        <f t="shared" ca="1" si="28"/>
        <v>5.09</v>
      </c>
      <c r="AX18" s="256" t="str">
        <f t="shared" ca="1" si="20"/>
        <v>46.40</v>
      </c>
      <c r="AY18" s="263" t="str">
        <f t="shared" ca="1" si="21"/>
        <v>.00</v>
      </c>
      <c r="AZ18" s="256" t="str">
        <f t="shared" ca="1" si="22"/>
        <v>.35</v>
      </c>
      <c r="BA18" s="263" t="str">
        <f t="shared" ca="1" si="23"/>
        <v>.00</v>
      </c>
      <c r="BB18" s="256" t="str">
        <f t="shared" ca="1" si="24"/>
        <v>16.00</v>
      </c>
      <c r="BC18" s="263" t="str">
        <f t="shared" ca="1" si="25"/>
        <v>4.48</v>
      </c>
      <c r="BD18" s="270" t="str">
        <f t="shared" ca="1" si="26"/>
        <v>否</v>
      </c>
      <c r="BE18" s="272" t="str">
        <f t="shared" ca="1" si="30"/>
        <v>/</v>
      </c>
      <c r="BF18" s="270" t="s">
        <v>80</v>
      </c>
      <c r="BG18" s="273" t="str">
        <f t="shared" ca="1" si="27"/>
        <v>/</v>
      </c>
      <c r="BH18" s="274" t="str">
        <f t="shared" ca="1" si="1"/>
        <v>/</v>
      </c>
      <c r="BI18" s="287"/>
      <c r="BJ18" s="110"/>
      <c r="BK18" s="286"/>
    </row>
    <row r="19" spans="1:63" ht="42" customHeight="1">
      <c r="A19" s="123">
        <f t="shared" si="31"/>
        <v>17</v>
      </c>
      <c r="B19" s="185" t="s">
        <v>138</v>
      </c>
      <c r="C19" s="109"/>
      <c r="D19" s="109"/>
      <c r="E19" s="198" t="s">
        <v>160</v>
      </c>
      <c r="F19" s="186" t="s">
        <v>117</v>
      </c>
      <c r="G19" s="186" t="s">
        <v>161</v>
      </c>
      <c r="H19" s="186" t="s">
        <v>118</v>
      </c>
      <c r="I19" s="186" t="s">
        <v>140</v>
      </c>
      <c r="J19" s="123" t="s">
        <v>107</v>
      </c>
      <c r="K19" s="123" t="s">
        <v>119</v>
      </c>
      <c r="L19" s="186" t="s">
        <v>120</v>
      </c>
      <c r="M19" s="123" t="s">
        <v>154</v>
      </c>
      <c r="N19" s="209">
        <v>0</v>
      </c>
      <c r="O19" s="209">
        <v>0</v>
      </c>
      <c r="P19" s="208" t="s">
        <v>80</v>
      </c>
      <c r="Q19" s="217" t="s">
        <v>80</v>
      </c>
      <c r="R19" s="208" t="s">
        <v>80</v>
      </c>
      <c r="S19" s="217" t="s">
        <v>80</v>
      </c>
      <c r="T19" s="208" t="s">
        <v>80</v>
      </c>
      <c r="U19" s="217" t="s">
        <v>80</v>
      </c>
      <c r="V19" s="208" t="s">
        <v>80</v>
      </c>
      <c r="W19" s="217" t="s">
        <v>80</v>
      </c>
      <c r="X19" s="208" t="s">
        <v>80</v>
      </c>
      <c r="Y19" s="217" t="s">
        <v>80</v>
      </c>
      <c r="Z19" s="208" t="s">
        <v>80</v>
      </c>
      <c r="AA19" s="223" t="s">
        <v>80</v>
      </c>
      <c r="AB19" s="146" t="s">
        <v>80</v>
      </c>
      <c r="AC19" s="230"/>
      <c r="AD19" s="146" t="s">
        <v>80</v>
      </c>
      <c r="AE19" s="146" t="s">
        <v>80</v>
      </c>
      <c r="AF19" s="146" t="s">
        <v>80</v>
      </c>
      <c r="AG19" s="228"/>
      <c r="AH19" s="228"/>
      <c r="AI19" s="146"/>
      <c r="AJ19" s="146"/>
      <c r="AK19" s="146"/>
      <c r="AL19" s="238"/>
      <c r="AM19" s="239"/>
      <c r="AN19" s="240"/>
      <c r="AO19" s="245"/>
      <c r="AP19" s="239"/>
      <c r="AQ19" s="245"/>
      <c r="AR19" s="239"/>
      <c r="AS19" s="245"/>
      <c r="AT19" s="239"/>
      <c r="AU19" s="255"/>
      <c r="AV19" s="256"/>
      <c r="AW19" s="263"/>
      <c r="AX19" s="256"/>
      <c r="AY19" s="263"/>
      <c r="AZ19" s="256"/>
      <c r="BA19" s="263"/>
      <c r="BB19" s="256"/>
      <c r="BC19" s="263"/>
      <c r="BD19" s="270" t="str">
        <f t="shared" ca="1" si="26"/>
        <v>否</v>
      </c>
      <c r="BE19" s="272" t="str">
        <f t="shared" ca="1" si="30"/>
        <v>/</v>
      </c>
      <c r="BF19" s="270" t="s">
        <v>80</v>
      </c>
      <c r="BG19" s="273" t="str">
        <f t="shared" ca="1" si="27"/>
        <v>/</v>
      </c>
      <c r="BH19" s="274" t="str">
        <f t="shared" ca="1" si="1"/>
        <v>/</v>
      </c>
      <c r="BI19" s="284"/>
      <c r="BJ19" s="110"/>
      <c r="BK19" s="286"/>
    </row>
    <row r="20" spans="1:63" ht="42" customHeight="1">
      <c r="A20" s="123">
        <f t="shared" si="31"/>
        <v>18</v>
      </c>
      <c r="B20" s="185" t="s">
        <v>162</v>
      </c>
      <c r="C20" s="109"/>
      <c r="D20" s="109"/>
      <c r="E20" s="196" t="s">
        <v>163</v>
      </c>
      <c r="F20" s="186" t="s">
        <v>164</v>
      </c>
      <c r="G20" s="186" t="s">
        <v>73</v>
      </c>
      <c r="H20" s="186" t="s">
        <v>118</v>
      </c>
      <c r="I20" s="186" t="s">
        <v>75</v>
      </c>
      <c r="J20" s="123" t="s">
        <v>107</v>
      </c>
      <c r="K20" s="123" t="s">
        <v>165</v>
      </c>
      <c r="L20" s="186" t="s">
        <v>96</v>
      </c>
      <c r="M20" s="210" t="s">
        <v>166</v>
      </c>
      <c r="N20" s="209">
        <v>1</v>
      </c>
      <c r="O20" s="209">
        <v>5</v>
      </c>
      <c r="P20" s="208" t="s">
        <v>80</v>
      </c>
      <c r="Q20" s="217" t="s">
        <v>80</v>
      </c>
      <c r="R20" s="208" t="s">
        <v>80</v>
      </c>
      <c r="S20" s="217" t="s">
        <v>80</v>
      </c>
      <c r="T20" s="208" t="s">
        <v>80</v>
      </c>
      <c r="U20" s="217" t="s">
        <v>80</v>
      </c>
      <c r="V20" s="208" t="s">
        <v>80</v>
      </c>
      <c r="W20" s="217" t="s">
        <v>80</v>
      </c>
      <c r="X20" s="208" t="s">
        <v>80</v>
      </c>
      <c r="Y20" s="217" t="s">
        <v>80</v>
      </c>
      <c r="Z20" s="208" t="s">
        <v>80</v>
      </c>
      <c r="AA20" s="223" t="s">
        <v>80</v>
      </c>
      <c r="AB20" s="146" t="s">
        <v>80</v>
      </c>
      <c r="AC20" s="146" t="s">
        <v>80</v>
      </c>
      <c r="AD20" s="146" t="s">
        <v>80</v>
      </c>
      <c r="AE20" s="146" t="s">
        <v>80</v>
      </c>
      <c r="AF20" s="146" t="s">
        <v>80</v>
      </c>
      <c r="AG20" s="228"/>
      <c r="AH20" s="228"/>
      <c r="AI20" s="146"/>
      <c r="AJ20" s="146"/>
      <c r="AK20" s="146"/>
      <c r="AL20" s="238"/>
      <c r="AM20" s="239"/>
      <c r="AN20" s="240"/>
      <c r="AO20" s="245"/>
      <c r="AP20" s="239"/>
      <c r="AQ20" s="245"/>
      <c r="AR20" s="239"/>
      <c r="AS20" s="245"/>
      <c r="AT20" s="239"/>
      <c r="AU20" s="255"/>
      <c r="AV20" s="256"/>
      <c r="AW20" s="263"/>
      <c r="AX20" s="256"/>
      <c r="AY20" s="263"/>
      <c r="AZ20" s="256"/>
      <c r="BA20" s="263"/>
      <c r="BB20" s="256"/>
      <c r="BC20" s="263"/>
      <c r="BD20" s="270" t="str">
        <f t="shared" ca="1" si="26"/>
        <v>否</v>
      </c>
      <c r="BE20" s="272" t="str">
        <f t="shared" ca="1" si="30"/>
        <v>/</v>
      </c>
      <c r="BF20" s="270" t="s">
        <v>80</v>
      </c>
      <c r="BG20" s="273" t="str">
        <f t="shared" ca="1" si="27"/>
        <v>/</v>
      </c>
      <c r="BH20" s="274" t="str">
        <f t="shared" ca="1" si="1"/>
        <v>/</v>
      </c>
      <c r="BI20" s="284"/>
      <c r="BJ20" s="285"/>
      <c r="BK20" s="286"/>
    </row>
    <row r="21" spans="1:63" ht="42" customHeight="1">
      <c r="A21" s="123">
        <f t="shared" si="31"/>
        <v>19</v>
      </c>
      <c r="B21" s="185" t="s">
        <v>138</v>
      </c>
      <c r="C21" s="109"/>
      <c r="D21" s="109"/>
      <c r="E21" s="198" t="s">
        <v>167</v>
      </c>
      <c r="F21" s="186" t="s">
        <v>117</v>
      </c>
      <c r="G21" s="186" t="s">
        <v>73</v>
      </c>
      <c r="H21" s="186" t="s">
        <v>118</v>
      </c>
      <c r="I21" s="186" t="s">
        <v>140</v>
      </c>
      <c r="J21" s="123" t="s">
        <v>107</v>
      </c>
      <c r="K21" s="123" t="s">
        <v>119</v>
      </c>
      <c r="L21" s="186" t="s">
        <v>120</v>
      </c>
      <c r="M21" s="123" t="s">
        <v>154</v>
      </c>
      <c r="N21" s="209">
        <v>0</v>
      </c>
      <c r="O21" s="209">
        <v>0</v>
      </c>
      <c r="P21" s="208" t="s">
        <v>80</v>
      </c>
      <c r="Q21" s="217" t="s">
        <v>80</v>
      </c>
      <c r="R21" s="208" t="s">
        <v>80</v>
      </c>
      <c r="S21" s="217" t="s">
        <v>80</v>
      </c>
      <c r="T21" s="208" t="s">
        <v>80</v>
      </c>
      <c r="U21" s="217" t="s">
        <v>80</v>
      </c>
      <c r="V21" s="208" t="s">
        <v>80</v>
      </c>
      <c r="W21" s="217" t="s">
        <v>80</v>
      </c>
      <c r="X21" s="208" t="s">
        <v>80</v>
      </c>
      <c r="Y21" s="217" t="s">
        <v>80</v>
      </c>
      <c r="Z21" s="208" t="s">
        <v>80</v>
      </c>
      <c r="AA21" s="223" t="s">
        <v>80</v>
      </c>
      <c r="AB21" s="146" t="s">
        <v>80</v>
      </c>
      <c r="AC21" s="230"/>
      <c r="AD21" s="146" t="s">
        <v>80</v>
      </c>
      <c r="AE21" s="146" t="s">
        <v>80</v>
      </c>
      <c r="AF21" s="146" t="s">
        <v>80</v>
      </c>
      <c r="AG21" s="228"/>
      <c r="AH21" s="228"/>
      <c r="AI21" s="146"/>
      <c r="AJ21" s="146"/>
      <c r="AK21" s="146"/>
      <c r="AL21" s="238"/>
      <c r="AM21" s="239"/>
      <c r="AN21" s="240"/>
      <c r="AO21" s="245"/>
      <c r="AP21" s="239"/>
      <c r="AQ21" s="245"/>
      <c r="AR21" s="239"/>
      <c r="AS21" s="245"/>
      <c r="AT21" s="239"/>
      <c r="AU21" s="255"/>
      <c r="AV21" s="256"/>
      <c r="AW21" s="263"/>
      <c r="AX21" s="256"/>
      <c r="AY21" s="263"/>
      <c r="AZ21" s="256"/>
      <c r="BA21" s="263"/>
      <c r="BB21" s="256"/>
      <c r="BC21" s="263"/>
      <c r="BD21" s="270" t="str">
        <f t="shared" ca="1" si="26"/>
        <v>否</v>
      </c>
      <c r="BE21" s="272" t="str">
        <f t="shared" ca="1" si="30"/>
        <v>/</v>
      </c>
      <c r="BF21" s="270" t="s">
        <v>80</v>
      </c>
      <c r="BG21" s="273" t="str">
        <f t="shared" ca="1" si="27"/>
        <v>/</v>
      </c>
      <c r="BH21" s="274" t="str">
        <f t="shared" ca="1" si="1"/>
        <v>/</v>
      </c>
      <c r="BI21" s="284"/>
      <c r="BJ21" s="110"/>
      <c r="BK21" s="286"/>
    </row>
    <row r="22" spans="1:63" ht="42" customHeight="1">
      <c r="A22" s="123">
        <f t="shared" si="31"/>
        <v>20</v>
      </c>
      <c r="B22" s="185" t="s">
        <v>168</v>
      </c>
      <c r="C22" s="109"/>
      <c r="D22" s="109"/>
      <c r="E22" s="196" t="s">
        <v>169</v>
      </c>
      <c r="F22" s="186" t="s">
        <v>101</v>
      </c>
      <c r="G22" s="186" t="s">
        <v>73</v>
      </c>
      <c r="H22" s="186" t="s">
        <v>118</v>
      </c>
      <c r="I22" s="186" t="s">
        <v>75</v>
      </c>
      <c r="J22" s="123" t="s">
        <v>102</v>
      </c>
      <c r="K22" s="123" t="s">
        <v>88</v>
      </c>
      <c r="L22" s="186" t="s">
        <v>103</v>
      </c>
      <c r="M22" s="123" t="s">
        <v>170</v>
      </c>
      <c r="N22" s="209">
        <v>2</v>
      </c>
      <c r="O22" s="209">
        <v>9</v>
      </c>
      <c r="P22" s="208">
        <v>43525</v>
      </c>
      <c r="Q22" s="217">
        <v>43556</v>
      </c>
      <c r="R22" s="208" t="s">
        <v>80</v>
      </c>
      <c r="S22" s="217" t="s">
        <v>80</v>
      </c>
      <c r="T22" s="208" t="s">
        <v>80</v>
      </c>
      <c r="U22" s="217" t="s">
        <v>80</v>
      </c>
      <c r="V22" s="208">
        <v>43528</v>
      </c>
      <c r="W22" s="217">
        <v>43568</v>
      </c>
      <c r="X22" s="208">
        <v>43840</v>
      </c>
      <c r="Y22" s="217">
        <v>43827</v>
      </c>
      <c r="Z22" s="208">
        <v>44012</v>
      </c>
      <c r="AA22" s="223" t="s">
        <v>80</v>
      </c>
      <c r="AB22" s="146">
        <v>0.9</v>
      </c>
      <c r="AC22" s="230"/>
      <c r="AD22" s="146">
        <v>0.9</v>
      </c>
      <c r="AE22" s="146"/>
      <c r="AF22" s="146"/>
      <c r="AG22" s="228"/>
      <c r="AH22" s="228"/>
      <c r="AI22" s="146"/>
      <c r="AJ22" s="146"/>
      <c r="AK22" s="146"/>
      <c r="AL22" s="238"/>
      <c r="AM22" s="239"/>
      <c r="AN22" s="240">
        <f t="shared" ca="1" si="12"/>
        <v>0.18479999999999999</v>
      </c>
      <c r="AO22" s="245" t="str">
        <f t="shared" ca="1" si="13"/>
        <v>.00</v>
      </c>
      <c r="AP22" s="239" t="str">
        <f t="shared" ca="1" si="14"/>
        <v>.00</v>
      </c>
      <c r="AQ22" s="245" t="str">
        <f t="shared" ca="1" si="15"/>
        <v>.00</v>
      </c>
      <c r="AR22" s="239" t="str">
        <f t="shared" ca="1" si="16"/>
        <v>.00</v>
      </c>
      <c r="AS22" s="245" t="str">
        <f t="shared" ca="1" si="29"/>
        <v>.00</v>
      </c>
      <c r="AT22" s="239" t="str">
        <f t="shared" ca="1" si="17"/>
        <v>.00</v>
      </c>
      <c r="AU22" s="253" t="str">
        <f t="shared" ca="1" si="18"/>
        <v>.00</v>
      </c>
      <c r="AV22" s="254" t="str">
        <f t="shared" ca="1" si="19"/>
        <v>45.86</v>
      </c>
      <c r="AW22" s="263" t="str">
        <f t="shared" ca="1" si="28"/>
        <v>27.93</v>
      </c>
      <c r="AX22" s="256" t="str">
        <f t="shared" ca="1" si="20"/>
        <v>.00</v>
      </c>
      <c r="AY22" s="263" t="str">
        <f t="shared" ca="1" si="21"/>
        <v>.00</v>
      </c>
      <c r="AZ22" s="256" t="str">
        <f t="shared" ca="1" si="22"/>
        <v>3.84</v>
      </c>
      <c r="BA22" s="263" t="str">
        <f t="shared" ca="1" si="23"/>
        <v>14.10</v>
      </c>
      <c r="BB22" s="256" t="str">
        <f t="shared" ca="1" si="24"/>
        <v>.00</v>
      </c>
      <c r="BC22" s="263" t="str">
        <f t="shared" ca="1" si="25"/>
        <v>.00</v>
      </c>
      <c r="BD22" s="270" t="str">
        <f t="shared" ca="1" si="26"/>
        <v>否</v>
      </c>
      <c r="BE22" s="272" t="str">
        <f t="shared" ca="1" si="30"/>
        <v>/</v>
      </c>
      <c r="BF22" s="270" t="s">
        <v>80</v>
      </c>
      <c r="BG22" s="273" t="str">
        <f t="shared" ca="1" si="27"/>
        <v>/</v>
      </c>
      <c r="BH22" s="274" t="str">
        <f t="shared" ca="1" si="1"/>
        <v>/</v>
      </c>
      <c r="BI22" s="284" t="s">
        <v>171</v>
      </c>
      <c r="BJ22" s="110"/>
      <c r="BK22" s="286"/>
    </row>
    <row r="23" spans="1:63" ht="42" customHeight="1">
      <c r="A23" s="123">
        <f t="shared" si="31"/>
        <v>21</v>
      </c>
      <c r="B23" s="185" t="s">
        <v>172</v>
      </c>
      <c r="C23" s="109"/>
      <c r="D23" s="109"/>
      <c r="E23" s="196" t="s">
        <v>173</v>
      </c>
      <c r="F23" s="186" t="s">
        <v>174</v>
      </c>
      <c r="G23" s="186" t="s">
        <v>73</v>
      </c>
      <c r="H23" s="186" t="s">
        <v>118</v>
      </c>
      <c r="I23" s="186" t="s">
        <v>75</v>
      </c>
      <c r="J23" s="123" t="s">
        <v>102</v>
      </c>
      <c r="K23" s="123" t="s">
        <v>175</v>
      </c>
      <c r="L23" s="186" t="s">
        <v>103</v>
      </c>
      <c r="M23" s="123" t="s">
        <v>170</v>
      </c>
      <c r="N23" s="209">
        <v>2</v>
      </c>
      <c r="O23" s="209">
        <v>9</v>
      </c>
      <c r="P23" s="208">
        <v>43525</v>
      </c>
      <c r="Q23" s="217">
        <v>43556</v>
      </c>
      <c r="R23" s="208" t="s">
        <v>80</v>
      </c>
      <c r="S23" s="217" t="s">
        <v>80</v>
      </c>
      <c r="T23" s="208" t="s">
        <v>80</v>
      </c>
      <c r="U23" s="217" t="s">
        <v>80</v>
      </c>
      <c r="V23" s="208">
        <v>43544</v>
      </c>
      <c r="W23" s="217">
        <v>43565</v>
      </c>
      <c r="X23" s="208">
        <v>43861</v>
      </c>
      <c r="Y23" s="217">
        <v>43827</v>
      </c>
      <c r="Z23" s="208">
        <v>44012</v>
      </c>
      <c r="AA23" s="223">
        <v>43992</v>
      </c>
      <c r="AB23" s="146">
        <v>1</v>
      </c>
      <c r="AC23" s="230"/>
      <c r="AD23" s="146">
        <v>0.9</v>
      </c>
      <c r="AE23" s="146"/>
      <c r="AF23" s="146"/>
      <c r="AG23" s="228"/>
      <c r="AH23" s="228"/>
      <c r="AI23" s="146"/>
      <c r="AJ23" s="146"/>
      <c r="AK23" s="146"/>
      <c r="AL23" s="238"/>
      <c r="AM23" s="239"/>
      <c r="AN23" s="240">
        <f t="shared" ca="1" si="12"/>
        <v>0.23280000000000001</v>
      </c>
      <c r="AO23" s="245" t="str">
        <f t="shared" ca="1" si="13"/>
        <v>.00</v>
      </c>
      <c r="AP23" s="239" t="str">
        <f t="shared" ca="1" si="14"/>
        <v>.00</v>
      </c>
      <c r="AQ23" s="245" t="str">
        <f t="shared" ca="1" si="15"/>
        <v>.00</v>
      </c>
      <c r="AR23" s="239" t="str">
        <f t="shared" ca="1" si="16"/>
        <v>.00</v>
      </c>
      <c r="AS23" s="245" t="str">
        <f t="shared" ca="1" si="29"/>
        <v>.00</v>
      </c>
      <c r="AT23" s="239" t="str">
        <f t="shared" ca="1" si="17"/>
        <v>.00</v>
      </c>
      <c r="AU23" s="253" t="str">
        <f t="shared" ca="1" si="18"/>
        <v>.00</v>
      </c>
      <c r="AV23" s="254" t="str">
        <f t="shared" ca="1" si="19"/>
        <v>26.82</v>
      </c>
      <c r="AW23" s="263" t="str">
        <f t="shared" ca="1" si="28"/>
        <v>16.02</v>
      </c>
      <c r="AX23" s="256" t="str">
        <f t="shared" ca="1" si="20"/>
        <v>.00</v>
      </c>
      <c r="AY23" s="263" t="str">
        <f t="shared" ca="1" si="21"/>
        <v>.00</v>
      </c>
      <c r="AZ23" s="256" t="str">
        <f t="shared" ca="1" si="22"/>
        <v>3.16</v>
      </c>
      <c r="BA23" s="263" t="str">
        <f t="shared" ca="1" si="23"/>
        <v>7.65</v>
      </c>
      <c r="BB23" s="256" t="str">
        <f t="shared" ca="1" si="24"/>
        <v>.00</v>
      </c>
      <c r="BC23" s="263" t="str">
        <f t="shared" ca="1" si="25"/>
        <v>.00</v>
      </c>
      <c r="BD23" s="270" t="str">
        <f t="shared" ca="1" si="26"/>
        <v>否</v>
      </c>
      <c r="BE23" s="272" t="str">
        <f t="shared" ca="1" si="30"/>
        <v>/</v>
      </c>
      <c r="BF23" s="270" t="s">
        <v>80</v>
      </c>
      <c r="BG23" s="273" t="str">
        <f t="shared" ca="1" si="27"/>
        <v>/</v>
      </c>
      <c r="BH23" s="274" t="str">
        <f t="shared" ca="1" si="1"/>
        <v>/</v>
      </c>
      <c r="BI23" s="284" t="s">
        <v>176</v>
      </c>
      <c r="BJ23" s="110"/>
      <c r="BK23" s="286"/>
    </row>
    <row r="24" spans="1:63" ht="42" customHeight="1">
      <c r="A24" s="123">
        <f t="shared" ref="A24:A33" si="32">ROW()-2</f>
        <v>22</v>
      </c>
      <c r="B24" s="185" t="s">
        <v>138</v>
      </c>
      <c r="C24" s="109"/>
      <c r="D24" s="109"/>
      <c r="E24" s="198" t="s">
        <v>177</v>
      </c>
      <c r="F24" s="186" t="s">
        <v>117</v>
      </c>
      <c r="G24" s="186" t="s">
        <v>73</v>
      </c>
      <c r="H24" s="186" t="s">
        <v>118</v>
      </c>
      <c r="I24" s="186" t="s">
        <v>140</v>
      </c>
      <c r="J24" s="123" t="s">
        <v>107</v>
      </c>
      <c r="K24" s="123" t="s">
        <v>119</v>
      </c>
      <c r="L24" s="186" t="s">
        <v>131</v>
      </c>
      <c r="M24" s="123" t="s">
        <v>79</v>
      </c>
      <c r="N24" s="209">
        <v>0</v>
      </c>
      <c r="O24" s="209">
        <v>6</v>
      </c>
      <c r="P24" s="208">
        <v>43891</v>
      </c>
      <c r="Q24" s="217">
        <v>43983</v>
      </c>
      <c r="R24" s="208">
        <v>43891</v>
      </c>
      <c r="S24" s="217"/>
      <c r="T24" s="208" t="s">
        <v>80</v>
      </c>
      <c r="U24" s="217" t="s">
        <v>80</v>
      </c>
      <c r="V24" s="208">
        <v>43891</v>
      </c>
      <c r="W24" s="217"/>
      <c r="X24" s="208">
        <v>44044</v>
      </c>
      <c r="Y24" s="217" t="s">
        <v>80</v>
      </c>
      <c r="Z24" s="208">
        <v>44166</v>
      </c>
      <c r="AA24" s="223" t="s">
        <v>80</v>
      </c>
      <c r="AB24" s="146">
        <v>0</v>
      </c>
      <c r="AC24" s="146" t="s">
        <v>80</v>
      </c>
      <c r="AD24" s="146">
        <v>0</v>
      </c>
      <c r="AE24" s="146" t="s">
        <v>80</v>
      </c>
      <c r="AF24" s="146" t="s">
        <v>80</v>
      </c>
      <c r="AG24" s="228"/>
      <c r="AH24" s="228"/>
      <c r="AI24" s="146"/>
      <c r="AJ24" s="146"/>
      <c r="AK24" s="146"/>
      <c r="AL24" s="238"/>
      <c r="AM24" s="239"/>
      <c r="AN24" s="240"/>
      <c r="AO24" s="245"/>
      <c r="AP24" s="239"/>
      <c r="AQ24" s="245"/>
      <c r="AR24" s="239"/>
      <c r="AS24" s="245"/>
      <c r="AT24" s="239"/>
      <c r="AU24" s="255"/>
      <c r="AV24" s="256"/>
      <c r="AW24" s="263"/>
      <c r="AX24" s="256"/>
      <c r="AY24" s="263"/>
      <c r="AZ24" s="256"/>
      <c r="BA24" s="263"/>
      <c r="BB24" s="256"/>
      <c r="BC24" s="263"/>
      <c r="BD24" s="270" t="str">
        <f t="shared" ca="1" si="26"/>
        <v>否</v>
      </c>
      <c r="BE24" s="272" t="str">
        <f t="shared" ca="1" si="30"/>
        <v>/</v>
      </c>
      <c r="BF24" s="270" t="s">
        <v>80</v>
      </c>
      <c r="BG24" s="273" t="str">
        <f t="shared" ca="1" si="27"/>
        <v>/</v>
      </c>
      <c r="BH24" s="274" t="str">
        <f t="shared" ca="1" si="1"/>
        <v>/</v>
      </c>
      <c r="BI24" s="284"/>
      <c r="BJ24" s="110" t="s">
        <v>178</v>
      </c>
      <c r="BK24" s="286"/>
    </row>
    <row r="25" spans="1:63" ht="42" customHeight="1">
      <c r="A25" s="123">
        <f t="shared" si="32"/>
        <v>23</v>
      </c>
      <c r="B25" s="185" t="s">
        <v>179</v>
      </c>
      <c r="C25" s="109" t="str">
        <f t="shared" ca="1" si="3"/>
        <v>500701891</v>
      </c>
      <c r="D25" s="109" t="str">
        <f t="shared" ca="1" si="4"/>
        <v>RZSJ116-19-11</v>
      </c>
      <c r="E25" s="198" t="s">
        <v>180</v>
      </c>
      <c r="F25" s="186" t="s">
        <v>117</v>
      </c>
      <c r="G25" s="186" t="s">
        <v>73</v>
      </c>
      <c r="H25" s="186" t="s">
        <v>118</v>
      </c>
      <c r="I25" s="186" t="s">
        <v>86</v>
      </c>
      <c r="J25" s="123" t="s">
        <v>107</v>
      </c>
      <c r="K25" s="123" t="s">
        <v>119</v>
      </c>
      <c r="L25" s="186" t="s">
        <v>131</v>
      </c>
      <c r="M25" s="123" t="s">
        <v>79</v>
      </c>
      <c r="N25" s="209">
        <v>1</v>
      </c>
      <c r="O25" s="209">
        <v>3</v>
      </c>
      <c r="P25" s="208">
        <v>43819</v>
      </c>
      <c r="Q25" s="217">
        <v>43819</v>
      </c>
      <c r="R25" s="208" t="s">
        <v>80</v>
      </c>
      <c r="S25" s="217" t="s">
        <v>80</v>
      </c>
      <c r="T25" s="208" t="s">
        <v>80</v>
      </c>
      <c r="U25" s="217" t="s">
        <v>80</v>
      </c>
      <c r="V25" s="208">
        <v>43819</v>
      </c>
      <c r="W25" s="217">
        <v>43819</v>
      </c>
      <c r="X25" s="208">
        <v>43891</v>
      </c>
      <c r="Y25" s="217"/>
      <c r="Z25" s="208">
        <v>44043</v>
      </c>
      <c r="AA25" s="223"/>
      <c r="AB25" s="146">
        <v>0.65</v>
      </c>
      <c r="AC25" s="230"/>
      <c r="AD25" s="146">
        <v>0.6</v>
      </c>
      <c r="AE25" s="146" t="s">
        <v>90</v>
      </c>
      <c r="AF25" s="146" t="s">
        <v>90</v>
      </c>
      <c r="AG25" s="228">
        <f t="shared" ca="1" si="5"/>
        <v>43798</v>
      </c>
      <c r="AH25" s="228">
        <f t="shared" ca="1" si="6"/>
        <v>0</v>
      </c>
      <c r="AI25" s="146" t="str">
        <f t="shared" ca="1" si="7"/>
        <v>其他款:100.00%</v>
      </c>
      <c r="AJ25" s="146" t="str">
        <f t="shared" ca="1" si="8"/>
        <v>100.00%</v>
      </c>
      <c r="AK25" s="146" t="str">
        <f t="shared" ca="1" si="9"/>
        <v>60.00%</v>
      </c>
      <c r="AL25" s="238" t="str">
        <f t="shared" ca="1" si="10"/>
        <v>0.00%</v>
      </c>
      <c r="AM25" s="239" t="str">
        <f t="shared" ca="1" si="11"/>
        <v>33.02</v>
      </c>
      <c r="AN25" s="240"/>
      <c r="AO25" s="245" t="str">
        <f t="shared" ca="1" si="13"/>
        <v>.00</v>
      </c>
      <c r="AP25" s="239" t="str">
        <f t="shared" ca="1" si="14"/>
        <v>.00</v>
      </c>
      <c r="AQ25" s="245" t="str">
        <f t="shared" ca="1" si="15"/>
        <v>24.50</v>
      </c>
      <c r="AR25" s="239" t="str">
        <f t="shared" ca="1" si="16"/>
        <v>.00</v>
      </c>
      <c r="AS25" s="245" t="str">
        <f t="shared" ca="1" si="29"/>
        <v>.00</v>
      </c>
      <c r="AT25" s="239" t="str">
        <f t="shared" ca="1" si="17"/>
        <v>.00</v>
      </c>
      <c r="AU25" s="253" t="str">
        <f t="shared" ca="1" si="18"/>
        <v>24.50</v>
      </c>
      <c r="AV25" s="254" t="str">
        <f t="shared" ca="1" si="19"/>
        <v>24.40</v>
      </c>
      <c r="AW25" s="263" t="str">
        <f t="shared" ca="1" si="28"/>
        <v>.00</v>
      </c>
      <c r="AX25" s="256" t="str">
        <f t="shared" ca="1" si="20"/>
        <v>24.40</v>
      </c>
      <c r="AY25" s="263" t="str">
        <f t="shared" ca="1" si="21"/>
        <v>.00</v>
      </c>
      <c r="AZ25" s="256" t="str">
        <f t="shared" ca="1" si="22"/>
        <v>.00</v>
      </c>
      <c r="BA25" s="263" t="str">
        <f t="shared" ca="1" si="23"/>
        <v>.00</v>
      </c>
      <c r="BB25" s="256" t="str">
        <f t="shared" ca="1" si="24"/>
        <v>.00</v>
      </c>
      <c r="BC25" s="263" t="str">
        <f t="shared" ca="1" si="25"/>
        <v>.00</v>
      </c>
      <c r="BD25" s="270" t="str">
        <f t="shared" ca="1" si="26"/>
        <v>否</v>
      </c>
      <c r="BE25" s="272" t="str">
        <f t="shared" ca="1" si="30"/>
        <v>/</v>
      </c>
      <c r="BF25" s="270" t="s">
        <v>80</v>
      </c>
      <c r="BG25" s="273" t="str">
        <f t="shared" ca="1" si="27"/>
        <v>/</v>
      </c>
      <c r="BH25" s="274" t="str">
        <f t="shared" ref="BH25:BH55" ca="1" si="33">IF(SUMIF(INDIRECT("采购清单!A:A"),B25,INDIRECT("采购清单!H:H"))/10000=0,"/",SUMIF(INDIRECT("采购清单!A:A"),B25,INDIRECT("采购清单!H:H"))/10000)</f>
        <v>/</v>
      </c>
      <c r="BI25" s="287"/>
      <c r="BJ25" s="110"/>
      <c r="BK25" s="286" t="s">
        <v>181</v>
      </c>
    </row>
    <row r="26" spans="1:63" ht="42" customHeight="1">
      <c r="A26" s="123">
        <f t="shared" si="32"/>
        <v>24</v>
      </c>
      <c r="B26" s="185" t="s">
        <v>182</v>
      </c>
      <c r="C26" s="109" t="str">
        <f t="shared" ca="1" si="3"/>
        <v>500701509</v>
      </c>
      <c r="D26" s="109" t="str">
        <f t="shared" ca="1" si="4"/>
        <v>RZSJ106-19-11</v>
      </c>
      <c r="E26" s="198" t="s">
        <v>183</v>
      </c>
      <c r="F26" s="186" t="s">
        <v>184</v>
      </c>
      <c r="G26" s="197" t="s">
        <v>73</v>
      </c>
      <c r="H26" s="187" t="s">
        <v>185</v>
      </c>
      <c r="I26" s="186" t="s">
        <v>86</v>
      </c>
      <c r="J26" s="123" t="s">
        <v>107</v>
      </c>
      <c r="K26" s="123" t="s">
        <v>186</v>
      </c>
      <c r="L26" s="186" t="s">
        <v>187</v>
      </c>
      <c r="M26" s="123" t="s">
        <v>144</v>
      </c>
      <c r="N26" s="209">
        <v>1</v>
      </c>
      <c r="O26" s="209">
        <v>12</v>
      </c>
      <c r="P26" s="208">
        <v>43831</v>
      </c>
      <c r="Q26" s="217">
        <v>43831</v>
      </c>
      <c r="R26" s="208" t="s">
        <v>80</v>
      </c>
      <c r="S26" s="217" t="s">
        <v>80</v>
      </c>
      <c r="T26" s="208" t="s">
        <v>80</v>
      </c>
      <c r="U26" s="217" t="s">
        <v>80</v>
      </c>
      <c r="V26" s="208" t="s">
        <v>80</v>
      </c>
      <c r="W26" s="217" t="s">
        <v>80</v>
      </c>
      <c r="X26" s="208" t="s">
        <v>80</v>
      </c>
      <c r="Y26" s="217" t="s">
        <v>80</v>
      </c>
      <c r="Z26" s="208">
        <v>43952</v>
      </c>
      <c r="AA26" s="223">
        <v>43952</v>
      </c>
      <c r="AB26" s="146">
        <v>1</v>
      </c>
      <c r="AC26" s="230"/>
      <c r="AD26" s="146">
        <v>1</v>
      </c>
      <c r="AE26" s="146" t="s">
        <v>145</v>
      </c>
      <c r="AF26" s="146" t="s">
        <v>90</v>
      </c>
      <c r="AG26" s="228">
        <f t="shared" ca="1" si="5"/>
        <v>43473</v>
      </c>
      <c r="AH26" s="228">
        <f t="shared" ca="1" si="6"/>
        <v>0</v>
      </c>
      <c r="AI26" s="146" t="str">
        <f t="shared" ca="1" si="7"/>
        <v>投运款:100.00%</v>
      </c>
      <c r="AJ26" s="146" t="str">
        <f t="shared" ca="1" si="8"/>
        <v>100.00%</v>
      </c>
      <c r="AK26" s="146" t="str">
        <f t="shared" ca="1" si="9"/>
        <v>100.00%</v>
      </c>
      <c r="AL26" s="238" t="str">
        <f t="shared" ca="1" si="10"/>
        <v>100.00%</v>
      </c>
      <c r="AM26" s="239" t="str">
        <f t="shared" ca="1" si="11"/>
        <v>28.28</v>
      </c>
      <c r="AN26" s="240">
        <f t="shared" ca="1" si="12"/>
        <v>0.43</v>
      </c>
      <c r="AO26" s="245">
        <v>0</v>
      </c>
      <c r="AP26" s="239" t="str">
        <f t="shared" ca="1" si="14"/>
        <v>1.00</v>
      </c>
      <c r="AQ26" s="245" t="str">
        <f t="shared" ca="1" si="15"/>
        <v>16.00</v>
      </c>
      <c r="AR26" s="239" t="str">
        <f t="shared" ca="1" si="16"/>
        <v>.00</v>
      </c>
      <c r="AS26" s="245">
        <v>0</v>
      </c>
      <c r="AT26" s="239" t="str">
        <f t="shared" ca="1" si="17"/>
        <v>.00</v>
      </c>
      <c r="AU26" s="253" t="str">
        <f t="shared" ca="1" si="18"/>
        <v>17.00</v>
      </c>
      <c r="AV26" s="254" t="str">
        <f t="shared" ca="1" si="19"/>
        <v>3.66</v>
      </c>
      <c r="AW26" s="263" t="str">
        <f t="shared" ca="1" si="28"/>
        <v>.00</v>
      </c>
      <c r="AX26" s="256" t="str">
        <f t="shared" ca="1" si="20"/>
        <v>3.66</v>
      </c>
      <c r="AY26" s="263" t="str">
        <f t="shared" ca="1" si="21"/>
        <v>.00</v>
      </c>
      <c r="AZ26" s="256" t="str">
        <f t="shared" ca="1" si="22"/>
        <v>.00</v>
      </c>
      <c r="BA26" s="263" t="str">
        <f t="shared" ca="1" si="23"/>
        <v>.00</v>
      </c>
      <c r="BB26" s="256" t="str">
        <f t="shared" ca="1" si="24"/>
        <v>.00</v>
      </c>
      <c r="BC26" s="263" t="str">
        <f t="shared" ca="1" si="25"/>
        <v>.00</v>
      </c>
      <c r="BD26" s="270" t="str">
        <f t="shared" ca="1" si="26"/>
        <v>否</v>
      </c>
      <c r="BE26" s="272" t="str">
        <f t="shared" ca="1" si="30"/>
        <v>/</v>
      </c>
      <c r="BF26" s="270" t="s">
        <v>80</v>
      </c>
      <c r="BG26" s="273" t="str">
        <f t="shared" ca="1" si="27"/>
        <v>/</v>
      </c>
      <c r="BH26" s="274" t="str">
        <f t="shared" ca="1" si="33"/>
        <v>/</v>
      </c>
      <c r="BI26" s="284" t="s">
        <v>188</v>
      </c>
      <c r="BJ26" s="110"/>
      <c r="BK26" s="286"/>
    </row>
    <row r="27" spans="1:63" ht="42" customHeight="1">
      <c r="A27" s="123">
        <f t="shared" si="32"/>
        <v>25</v>
      </c>
      <c r="B27" s="185" t="s">
        <v>189</v>
      </c>
      <c r="C27" s="109" t="str">
        <f t="shared" ca="1" si="3"/>
        <v>500712819</v>
      </c>
      <c r="D27" s="109" t="str">
        <f t="shared" ca="1" si="4"/>
        <v>RZSJ004-19-11</v>
      </c>
      <c r="E27" s="199" t="s">
        <v>190</v>
      </c>
      <c r="F27" s="186" t="s">
        <v>85</v>
      </c>
      <c r="G27" s="186" t="s">
        <v>73</v>
      </c>
      <c r="H27" s="186" t="s">
        <v>185</v>
      </c>
      <c r="I27" s="186" t="s">
        <v>86</v>
      </c>
      <c r="J27" s="123" t="s">
        <v>95</v>
      </c>
      <c r="K27" s="123" t="s">
        <v>88</v>
      </c>
      <c r="L27" s="186" t="s">
        <v>96</v>
      </c>
      <c r="M27" s="123" t="s">
        <v>79</v>
      </c>
      <c r="N27" s="209">
        <v>11</v>
      </c>
      <c r="O27" s="209">
        <v>12</v>
      </c>
      <c r="P27" s="208">
        <v>43831</v>
      </c>
      <c r="Q27" s="217">
        <v>43831</v>
      </c>
      <c r="R27" s="208" t="s">
        <v>80</v>
      </c>
      <c r="S27" s="217" t="s">
        <v>80</v>
      </c>
      <c r="T27" s="208" t="s">
        <v>80</v>
      </c>
      <c r="U27" s="217" t="s">
        <v>80</v>
      </c>
      <c r="V27" s="208" t="s">
        <v>80</v>
      </c>
      <c r="W27" s="217" t="s">
        <v>80</v>
      </c>
      <c r="X27" s="208" t="s">
        <v>80</v>
      </c>
      <c r="Y27" s="217" t="s">
        <v>80</v>
      </c>
      <c r="Z27" s="208">
        <v>44196</v>
      </c>
      <c r="AA27" s="223"/>
      <c r="AB27" s="146">
        <v>0.45</v>
      </c>
      <c r="AC27" s="230" t="s">
        <v>191</v>
      </c>
      <c r="AD27" s="146">
        <v>0.4</v>
      </c>
      <c r="AE27" s="146" t="s">
        <v>90</v>
      </c>
      <c r="AF27" s="146" t="s">
        <v>90</v>
      </c>
      <c r="AG27" s="228">
        <f t="shared" ca="1" si="5"/>
        <v>43818</v>
      </c>
      <c r="AH27" s="228">
        <f t="shared" ca="1" si="6"/>
        <v>0</v>
      </c>
      <c r="AI27" s="146" t="str">
        <f t="shared" ca="1" si="7"/>
        <v>投运款:60.00%，其他款:40.00%</v>
      </c>
      <c r="AJ27" s="146" t="str">
        <f t="shared" ca="1" si="8"/>
        <v>11.20%</v>
      </c>
      <c r="AK27" s="146" t="str">
        <f t="shared" ca="1" si="9"/>
        <v>11.20%</v>
      </c>
      <c r="AL27" s="238" t="str">
        <f t="shared" ca="1" si="10"/>
        <v>50.00%</v>
      </c>
      <c r="AM27" s="239" t="str">
        <f t="shared" ca="1" si="11"/>
        <v>270.34</v>
      </c>
      <c r="AN27" s="240">
        <f t="shared" ca="1" si="12"/>
        <v>0.25319999999999998</v>
      </c>
      <c r="AO27" s="245" t="str">
        <f t="shared" ca="1" si="13"/>
        <v>.00</v>
      </c>
      <c r="AP27" s="239" t="str">
        <f t="shared" ca="1" si="14"/>
        <v>.00</v>
      </c>
      <c r="AQ27" s="245" t="str">
        <f t="shared" ca="1" si="15"/>
        <v>208.00</v>
      </c>
      <c r="AR27" s="239">
        <v>0</v>
      </c>
      <c r="AS27" s="245">
        <v>0</v>
      </c>
      <c r="AT27" s="239" t="str">
        <f t="shared" ca="1" si="17"/>
        <v>.50</v>
      </c>
      <c r="AU27" s="253" t="str">
        <f t="shared" ca="1" si="18"/>
        <v>208.50</v>
      </c>
      <c r="AV27" s="254" t="str">
        <f t="shared" ca="1" si="19"/>
        <v>25.09</v>
      </c>
      <c r="AW27" s="263" t="str">
        <f t="shared" ca="1" si="28"/>
        <v>.00</v>
      </c>
      <c r="AX27" s="256" t="str">
        <f t="shared" ca="1" si="20"/>
        <v>.00</v>
      </c>
      <c r="AY27" s="263" t="str">
        <f t="shared" ca="1" si="21"/>
        <v>.00</v>
      </c>
      <c r="AZ27" s="256" t="str">
        <f t="shared" ca="1" si="22"/>
        <v>.00</v>
      </c>
      <c r="BA27" s="263" t="str">
        <f t="shared" ca="1" si="23"/>
        <v>.00</v>
      </c>
      <c r="BB27" s="256" t="str">
        <f t="shared" ca="1" si="24"/>
        <v>17.46</v>
      </c>
      <c r="BC27" s="263" t="str">
        <f t="shared" ca="1" si="25"/>
        <v>7.63</v>
      </c>
      <c r="BD27" s="270" t="str">
        <f t="shared" ca="1" si="26"/>
        <v>否</v>
      </c>
      <c r="BE27" s="272" t="str">
        <f t="shared" ca="1" si="30"/>
        <v>/</v>
      </c>
      <c r="BF27" s="270" t="s">
        <v>80</v>
      </c>
      <c r="BG27" s="273" t="str">
        <f t="shared" ca="1" si="27"/>
        <v>/</v>
      </c>
      <c r="BH27" s="274" t="str">
        <f t="shared" ca="1" si="33"/>
        <v>/</v>
      </c>
      <c r="BI27" s="284" t="s">
        <v>192</v>
      </c>
      <c r="BJ27" s="110"/>
      <c r="BK27" s="286"/>
    </row>
    <row r="28" spans="1:63" ht="42" customHeight="1">
      <c r="A28" s="123">
        <f t="shared" si="32"/>
        <v>26</v>
      </c>
      <c r="B28" s="186" t="s">
        <v>193</v>
      </c>
      <c r="C28" s="109" t="str">
        <f t="shared" ca="1" si="3"/>
        <v>500696039</v>
      </c>
      <c r="D28" s="109" t="str">
        <f t="shared" ca="1" si="4"/>
        <v>RZSJ083-19-11</v>
      </c>
      <c r="E28" s="198" t="s">
        <v>194</v>
      </c>
      <c r="F28" s="186" t="s">
        <v>184</v>
      </c>
      <c r="G28" s="197" t="s">
        <v>73</v>
      </c>
      <c r="H28" s="187" t="s">
        <v>118</v>
      </c>
      <c r="I28" s="186" t="s">
        <v>86</v>
      </c>
      <c r="J28" s="123" t="s">
        <v>107</v>
      </c>
      <c r="K28" s="123" t="s">
        <v>186</v>
      </c>
      <c r="L28" s="186" t="s">
        <v>187</v>
      </c>
      <c r="M28" s="123" t="s">
        <v>144</v>
      </c>
      <c r="N28" s="209">
        <v>18</v>
      </c>
      <c r="O28" s="209">
        <v>12</v>
      </c>
      <c r="P28" s="208">
        <v>43466</v>
      </c>
      <c r="Q28" s="217">
        <v>43466</v>
      </c>
      <c r="R28" s="208">
        <v>43830</v>
      </c>
      <c r="S28" s="217">
        <v>43830</v>
      </c>
      <c r="T28" s="208" t="s">
        <v>80</v>
      </c>
      <c r="U28" s="217" t="s">
        <v>80</v>
      </c>
      <c r="V28" s="208" t="s">
        <v>80</v>
      </c>
      <c r="W28" s="217" t="s">
        <v>80</v>
      </c>
      <c r="X28" s="208" t="s">
        <v>80</v>
      </c>
      <c r="Y28" s="217" t="s">
        <v>80</v>
      </c>
      <c r="Z28" s="208" t="s">
        <v>80</v>
      </c>
      <c r="AA28" s="223" t="s">
        <v>80</v>
      </c>
      <c r="AB28" s="146">
        <v>1</v>
      </c>
      <c r="AC28" s="230"/>
      <c r="AD28" s="146">
        <v>1</v>
      </c>
      <c r="AE28" s="146"/>
      <c r="AF28" s="146"/>
      <c r="AG28" s="228">
        <f t="shared" ca="1" si="5"/>
        <v>43767</v>
      </c>
      <c r="AH28" s="228">
        <f t="shared" ca="1" si="6"/>
        <v>0</v>
      </c>
      <c r="AI28" s="146" t="str">
        <f t="shared" ca="1" si="7"/>
        <v>预付款:50.00%，到货款:30.00%，投运款:20.00%</v>
      </c>
      <c r="AJ28" s="146" t="str">
        <f t="shared" ca="1" si="8"/>
        <v>100.00%</v>
      </c>
      <c r="AK28" s="146" t="str">
        <f t="shared" ca="1" si="9"/>
        <v>100.00%</v>
      </c>
      <c r="AL28" s="238" t="str">
        <f t="shared" ca="1" si="10"/>
        <v>100.00%</v>
      </c>
      <c r="AM28" s="239" t="str">
        <f t="shared" ca="1" si="11"/>
        <v>363.21</v>
      </c>
      <c r="AN28" s="240">
        <f t="shared" ca="1" si="12"/>
        <v>0.2218</v>
      </c>
      <c r="AO28" s="245" t="str">
        <f t="shared" ca="1" si="13"/>
        <v>33.39</v>
      </c>
      <c r="AP28" s="239" t="str">
        <f t="shared" ca="1" si="14"/>
        <v>.00</v>
      </c>
      <c r="AQ28" s="245" t="str">
        <f t="shared" ca="1" si="15"/>
        <v>303.88</v>
      </c>
      <c r="AR28" s="239" t="str">
        <f t="shared" ca="1" si="16"/>
        <v>.00</v>
      </c>
      <c r="AS28" s="245" t="str">
        <f t="shared" ca="1" si="29"/>
        <v>.00</v>
      </c>
      <c r="AT28" s="239" t="str">
        <f t="shared" ca="1" si="17"/>
        <v>.00</v>
      </c>
      <c r="AU28" s="253" t="str">
        <f t="shared" ca="1" si="18"/>
        <v>337.27</v>
      </c>
      <c r="AV28" s="254" t="str">
        <f t="shared" ca="1" si="19"/>
        <v>336.55</v>
      </c>
      <c r="AW28" s="263" t="str">
        <f t="shared" ca="1" si="28"/>
        <v>14.30</v>
      </c>
      <c r="AX28" s="256" t="str">
        <f t="shared" ca="1" si="20"/>
        <v>317.21</v>
      </c>
      <c r="AY28" s="263" t="str">
        <f t="shared" ca="1" si="21"/>
        <v>.00</v>
      </c>
      <c r="AZ28" s="256" t="str">
        <f t="shared" ca="1" si="22"/>
        <v>4.68</v>
      </c>
      <c r="BA28" s="263" t="str">
        <f t="shared" ca="1" si="23"/>
        <v>.00</v>
      </c>
      <c r="BB28" s="256" t="str">
        <f t="shared" ca="1" si="24"/>
        <v>.35</v>
      </c>
      <c r="BC28" s="263" t="str">
        <f t="shared" ca="1" si="25"/>
        <v>.00</v>
      </c>
      <c r="BD28" s="270" t="str">
        <f t="shared" ca="1" si="26"/>
        <v>否</v>
      </c>
      <c r="BE28" s="272" t="str">
        <f t="shared" ca="1" si="30"/>
        <v>/</v>
      </c>
      <c r="BF28" s="270" t="s">
        <v>80</v>
      </c>
      <c r="BG28" s="273" t="str">
        <f t="shared" ca="1" si="27"/>
        <v>/</v>
      </c>
      <c r="BH28" s="274" t="str">
        <f t="shared" ca="1" si="33"/>
        <v>/</v>
      </c>
      <c r="BI28" s="284" t="s">
        <v>195</v>
      </c>
      <c r="BJ28" s="110"/>
      <c r="BK28" s="286"/>
    </row>
    <row r="29" spans="1:63" ht="42" customHeight="1">
      <c r="A29" s="123">
        <f t="shared" si="32"/>
        <v>27</v>
      </c>
      <c r="B29" s="186" t="s">
        <v>196</v>
      </c>
      <c r="C29" s="109" t="str">
        <f t="shared" ca="1" si="3"/>
        <v>500598768</v>
      </c>
      <c r="D29" s="109" t="str">
        <f t="shared" ca="1" si="4"/>
        <v>RZSJ197-18-LS</v>
      </c>
      <c r="E29" s="196" t="s">
        <v>197</v>
      </c>
      <c r="F29" s="197" t="s">
        <v>174</v>
      </c>
      <c r="G29" s="186" t="s">
        <v>73</v>
      </c>
      <c r="H29" s="186" t="s">
        <v>118</v>
      </c>
      <c r="I29" s="186" t="s">
        <v>86</v>
      </c>
      <c r="J29" s="123" t="s">
        <v>107</v>
      </c>
      <c r="K29" s="123" t="s">
        <v>119</v>
      </c>
      <c r="L29" s="186" t="s">
        <v>120</v>
      </c>
      <c r="M29" s="123" t="s">
        <v>144</v>
      </c>
      <c r="N29" s="187">
        <v>2</v>
      </c>
      <c r="O29" s="187">
        <v>14</v>
      </c>
      <c r="P29" s="208">
        <v>43370</v>
      </c>
      <c r="Q29" s="217">
        <v>43370</v>
      </c>
      <c r="R29" s="208" t="s">
        <v>80</v>
      </c>
      <c r="S29" s="217" t="s">
        <v>80</v>
      </c>
      <c r="T29" s="208" t="s">
        <v>80</v>
      </c>
      <c r="U29" s="217" t="s">
        <v>80</v>
      </c>
      <c r="V29" s="208">
        <v>43370</v>
      </c>
      <c r="W29" s="217">
        <v>43370</v>
      </c>
      <c r="X29" s="208" t="s">
        <v>80</v>
      </c>
      <c r="Y29" s="217" t="s">
        <v>80</v>
      </c>
      <c r="Z29" s="208">
        <v>44012</v>
      </c>
      <c r="AA29" s="223">
        <v>44010</v>
      </c>
      <c r="AB29" s="146">
        <v>1</v>
      </c>
      <c r="AC29" s="230"/>
      <c r="AD29" s="146">
        <v>0.9</v>
      </c>
      <c r="AE29" s="146" t="s">
        <v>145</v>
      </c>
      <c r="AF29" s="146" t="s">
        <v>90</v>
      </c>
      <c r="AG29" s="228">
        <f t="shared" ca="1" si="5"/>
        <v>43370</v>
      </c>
      <c r="AH29" s="228">
        <f t="shared" ca="1" si="6"/>
        <v>43762</v>
      </c>
      <c r="AI29" s="146" t="str">
        <f t="shared" ca="1" si="7"/>
        <v>根据甲方收款比例，付款乙方</v>
      </c>
      <c r="AJ29" s="146" t="str">
        <f t="shared" ca="1" si="8"/>
        <v>100.00%</v>
      </c>
      <c r="AK29" s="146" t="str">
        <f t="shared" ca="1" si="9"/>
        <v>50.00%</v>
      </c>
      <c r="AL29" s="238" t="str">
        <f t="shared" ca="1" si="10"/>
        <v>100.00%</v>
      </c>
      <c r="AM29" s="239" t="str">
        <f t="shared" ca="1" si="11"/>
        <v>332.59</v>
      </c>
      <c r="AN29" s="240">
        <f t="shared" ca="1" si="12"/>
        <v>0.15870000000000001</v>
      </c>
      <c r="AO29" s="245" t="str">
        <f t="shared" ca="1" si="13"/>
        <v>6.83</v>
      </c>
      <c r="AP29" s="239" t="str">
        <f t="shared" ca="1" si="14"/>
        <v>6.25</v>
      </c>
      <c r="AQ29" s="245" t="str">
        <f t="shared" ca="1" si="15"/>
        <v>.00</v>
      </c>
      <c r="AR29" s="239" t="str">
        <f t="shared" ca="1" si="16"/>
        <v>30.00</v>
      </c>
      <c r="AS29" s="245" t="str">
        <f t="shared" ca="1" si="29"/>
        <v>.00</v>
      </c>
      <c r="AT29" s="239" t="str">
        <f t="shared" ca="1" si="17"/>
        <v>.50</v>
      </c>
      <c r="AU29" s="253" t="str">
        <f t="shared" ca="1" si="18"/>
        <v>43.58</v>
      </c>
      <c r="AV29" s="254" t="str">
        <f t="shared" ca="1" si="19"/>
        <v>246.07</v>
      </c>
      <c r="AW29" s="263" t="str">
        <f t="shared" ca="1" si="28"/>
        <v>1.84</v>
      </c>
      <c r="AX29" s="256" t="str">
        <f t="shared" ca="1" si="20"/>
        <v>22.80</v>
      </c>
      <c r="AY29" s="263" t="str">
        <f t="shared" ca="1" si="21"/>
        <v>215.14</v>
      </c>
      <c r="AZ29" s="256" t="str">
        <f t="shared" ca="1" si="22"/>
        <v>.19</v>
      </c>
      <c r="BA29" s="263" t="str">
        <f t="shared" ca="1" si="23"/>
        <v>.40</v>
      </c>
      <c r="BB29" s="256" t="str">
        <f t="shared" ca="1" si="24"/>
        <v>5.70</v>
      </c>
      <c r="BC29" s="263" t="str">
        <f t="shared" ca="1" si="25"/>
        <v>.00</v>
      </c>
      <c r="BD29" s="270" t="str">
        <f t="shared" ca="1" si="26"/>
        <v>是</v>
      </c>
      <c r="BE29" s="272">
        <f t="shared" ca="1" si="30"/>
        <v>4500937581</v>
      </c>
      <c r="BF29" s="270" t="s">
        <v>98</v>
      </c>
      <c r="BG29" s="273">
        <f t="shared" ca="1" si="27"/>
        <v>5</v>
      </c>
      <c r="BH29" s="274">
        <f t="shared" ca="1" si="33"/>
        <v>278.06</v>
      </c>
      <c r="BI29" s="284"/>
      <c r="BJ29" s="110"/>
      <c r="BK29" s="286"/>
    </row>
    <row r="30" spans="1:63" ht="42" customHeight="1">
      <c r="A30" s="123">
        <f t="shared" si="32"/>
        <v>28</v>
      </c>
      <c r="B30" s="186" t="s">
        <v>198</v>
      </c>
      <c r="C30" s="109" t="str">
        <f t="shared" ca="1" si="3"/>
        <v>500639507</v>
      </c>
      <c r="D30" s="109" t="str">
        <f t="shared" ca="1" si="4"/>
        <v>RZSJ034-19-11</v>
      </c>
      <c r="E30" s="198" t="s">
        <v>199</v>
      </c>
      <c r="F30" s="186" t="s">
        <v>200</v>
      </c>
      <c r="G30" s="186" t="s">
        <v>73</v>
      </c>
      <c r="H30" s="186" t="s">
        <v>118</v>
      </c>
      <c r="I30" s="186" t="s">
        <v>86</v>
      </c>
      <c r="J30" s="123" t="s">
        <v>107</v>
      </c>
      <c r="K30" s="123" t="s">
        <v>119</v>
      </c>
      <c r="L30" s="186" t="s">
        <v>131</v>
      </c>
      <c r="M30" s="123" t="s">
        <v>144</v>
      </c>
      <c r="N30" s="209">
        <v>1</v>
      </c>
      <c r="O30" s="209">
        <v>12</v>
      </c>
      <c r="P30" s="208">
        <v>43515</v>
      </c>
      <c r="Q30" s="217">
        <v>43515</v>
      </c>
      <c r="R30" s="208" t="s">
        <v>80</v>
      </c>
      <c r="S30" s="217" t="s">
        <v>80</v>
      </c>
      <c r="T30" s="208" t="s">
        <v>80</v>
      </c>
      <c r="U30" s="217" t="s">
        <v>80</v>
      </c>
      <c r="V30" s="208">
        <v>43515</v>
      </c>
      <c r="W30" s="217">
        <v>43515</v>
      </c>
      <c r="X30" s="208" t="s">
        <v>80</v>
      </c>
      <c r="Y30" s="217" t="s">
        <v>80</v>
      </c>
      <c r="Z30" s="208">
        <v>43830</v>
      </c>
      <c r="AA30" s="223">
        <v>43524</v>
      </c>
      <c r="AB30" s="146">
        <v>1</v>
      </c>
      <c r="AC30" s="230"/>
      <c r="AD30" s="146">
        <v>1</v>
      </c>
      <c r="AE30" s="146" t="s">
        <v>145</v>
      </c>
      <c r="AF30" s="146" t="s">
        <v>145</v>
      </c>
      <c r="AG30" s="228">
        <f t="shared" ca="1" si="5"/>
        <v>43515</v>
      </c>
      <c r="AH30" s="228">
        <f t="shared" ca="1" si="6"/>
        <v>44454</v>
      </c>
      <c r="AI30" s="146" t="str">
        <f t="shared" ca="1" si="7"/>
        <v>验收款95%，质保金5%</v>
      </c>
      <c r="AJ30" s="146" t="str">
        <f t="shared" ca="1" si="8"/>
        <v>100.00%</v>
      </c>
      <c r="AK30" s="146" t="str">
        <f t="shared" ca="1" si="9"/>
        <v>97.00%</v>
      </c>
      <c r="AL30" s="238" t="str">
        <f t="shared" ca="1" si="10"/>
        <v>100.00%</v>
      </c>
      <c r="AM30" s="239" t="str">
        <f t="shared" ca="1" si="11"/>
        <v>40.48</v>
      </c>
      <c r="AN30" s="240">
        <f t="shared" ca="1" si="12"/>
        <v>0.17710000000000001</v>
      </c>
      <c r="AO30" s="245" t="str">
        <f t="shared" ca="1" si="13"/>
        <v>.85</v>
      </c>
      <c r="AP30" s="239" t="str">
        <f t="shared" ca="1" si="14"/>
        <v>.00</v>
      </c>
      <c r="AQ30" s="245" t="str">
        <f t="shared" ca="1" si="15"/>
        <v>.00</v>
      </c>
      <c r="AR30" s="239" t="str">
        <f t="shared" ca="1" si="16"/>
        <v>.00</v>
      </c>
      <c r="AS30" s="245" t="str">
        <f t="shared" ca="1" si="29"/>
        <v>35.25</v>
      </c>
      <c r="AT30" s="239" t="str">
        <f t="shared" ca="1" si="17"/>
        <v>.15</v>
      </c>
      <c r="AU30" s="253" t="str">
        <f t="shared" ca="1" si="18"/>
        <v>36.25</v>
      </c>
      <c r="AV30" s="256"/>
      <c r="AW30" s="263"/>
      <c r="AX30" s="256"/>
      <c r="AY30" s="263"/>
      <c r="AZ30" s="256"/>
      <c r="BA30" s="263"/>
      <c r="BB30" s="256"/>
      <c r="BC30" s="263"/>
      <c r="BD30" s="270" t="str">
        <f t="shared" ca="1" si="26"/>
        <v>是</v>
      </c>
      <c r="BE30" s="272">
        <f t="shared" ca="1" si="30"/>
        <v>4501101982</v>
      </c>
      <c r="BF30" s="270" t="s">
        <v>122</v>
      </c>
      <c r="BG30" s="273">
        <f t="shared" ca="1" si="27"/>
        <v>3</v>
      </c>
      <c r="BH30" s="274">
        <f t="shared" ca="1" si="33"/>
        <v>56.645600000000002</v>
      </c>
      <c r="BI30" s="284"/>
      <c r="BJ30" s="110"/>
      <c r="BK30" s="286"/>
    </row>
    <row r="31" spans="1:63" ht="42" customHeight="1">
      <c r="A31" s="123">
        <f t="shared" si="32"/>
        <v>29</v>
      </c>
      <c r="B31" s="186" t="s">
        <v>201</v>
      </c>
      <c r="C31" s="109" t="str">
        <f t="shared" ca="1" si="3"/>
        <v>500639568</v>
      </c>
      <c r="D31" s="109" t="str">
        <f t="shared" ca="1" si="4"/>
        <v>RZSJ022-19-11</v>
      </c>
      <c r="E31" s="198" t="s">
        <v>202</v>
      </c>
      <c r="F31" s="186" t="s">
        <v>200</v>
      </c>
      <c r="G31" s="186" t="s">
        <v>73</v>
      </c>
      <c r="H31" s="186" t="s">
        <v>118</v>
      </c>
      <c r="I31" s="186" t="s">
        <v>86</v>
      </c>
      <c r="J31" s="123" t="s">
        <v>107</v>
      </c>
      <c r="K31" s="123" t="s">
        <v>119</v>
      </c>
      <c r="L31" s="186" t="s">
        <v>131</v>
      </c>
      <c r="M31" s="123" t="s">
        <v>144</v>
      </c>
      <c r="N31" s="209">
        <v>1</v>
      </c>
      <c r="O31" s="209">
        <v>12</v>
      </c>
      <c r="P31" s="208">
        <v>43515</v>
      </c>
      <c r="Q31" s="217">
        <v>43515</v>
      </c>
      <c r="R31" s="208" t="s">
        <v>80</v>
      </c>
      <c r="S31" s="217" t="s">
        <v>80</v>
      </c>
      <c r="T31" s="208" t="s">
        <v>80</v>
      </c>
      <c r="U31" s="217" t="s">
        <v>80</v>
      </c>
      <c r="V31" s="208">
        <v>43515</v>
      </c>
      <c r="W31" s="217">
        <v>43515</v>
      </c>
      <c r="X31" s="208" t="s">
        <v>80</v>
      </c>
      <c r="Y31" s="217" t="s">
        <v>80</v>
      </c>
      <c r="Z31" s="208">
        <v>43830</v>
      </c>
      <c r="AA31" s="223">
        <v>43524</v>
      </c>
      <c r="AB31" s="146">
        <v>1</v>
      </c>
      <c r="AC31" s="230"/>
      <c r="AD31" s="146">
        <v>1</v>
      </c>
      <c r="AE31" s="146" t="s">
        <v>145</v>
      </c>
      <c r="AF31" s="146" t="s">
        <v>145</v>
      </c>
      <c r="AG31" s="228">
        <f t="shared" ca="1" si="5"/>
        <v>43515</v>
      </c>
      <c r="AH31" s="228">
        <f t="shared" ca="1" si="6"/>
        <v>44454</v>
      </c>
      <c r="AI31" s="146" t="str">
        <f t="shared" ca="1" si="7"/>
        <v>验收款95%，质保金5%</v>
      </c>
      <c r="AJ31" s="146" t="str">
        <f t="shared" ca="1" si="8"/>
        <v>100.00%</v>
      </c>
      <c r="AK31" s="146" t="str">
        <f t="shared" ca="1" si="9"/>
        <v>97.00%</v>
      </c>
      <c r="AL31" s="238" t="str">
        <f t="shared" ca="1" si="10"/>
        <v>100.00%</v>
      </c>
      <c r="AM31" s="239" t="str">
        <f t="shared" ca="1" si="11"/>
        <v>38.75</v>
      </c>
      <c r="AN31" s="240">
        <f t="shared" ca="1" si="12"/>
        <v>0.1762</v>
      </c>
      <c r="AO31" s="245" t="str">
        <f t="shared" ca="1" si="13"/>
        <v>.85</v>
      </c>
      <c r="AP31" s="239" t="str">
        <f t="shared" ca="1" si="14"/>
        <v>.00</v>
      </c>
      <c r="AQ31" s="245" t="str">
        <f t="shared" ca="1" si="15"/>
        <v>.00</v>
      </c>
      <c r="AR31" s="239" t="str">
        <f t="shared" ca="1" si="16"/>
        <v>.00</v>
      </c>
      <c r="AS31" s="245" t="str">
        <f t="shared" ca="1" si="29"/>
        <v>33.74</v>
      </c>
      <c r="AT31" s="239" t="str">
        <f t="shared" ca="1" si="17"/>
        <v>.15</v>
      </c>
      <c r="AU31" s="253" t="str">
        <f t="shared" ca="1" si="18"/>
        <v>34.74</v>
      </c>
      <c r="AV31" s="256"/>
      <c r="AW31" s="263"/>
      <c r="AX31" s="256"/>
      <c r="AY31" s="263"/>
      <c r="AZ31" s="256"/>
      <c r="BA31" s="263"/>
      <c r="BB31" s="256"/>
      <c r="BC31" s="263"/>
      <c r="BD31" s="270" t="str">
        <f t="shared" ca="1" si="26"/>
        <v>是</v>
      </c>
      <c r="BE31" s="272">
        <f t="shared" ca="1" si="30"/>
        <v>4501101982</v>
      </c>
      <c r="BF31" s="270" t="s">
        <v>122</v>
      </c>
      <c r="BG31" s="273">
        <f t="shared" ca="1" si="27"/>
        <v>1</v>
      </c>
      <c r="BH31" s="274">
        <f t="shared" ca="1" si="33"/>
        <v>32.078000000000003</v>
      </c>
      <c r="BI31" s="284"/>
      <c r="BJ31" s="110"/>
      <c r="BK31" s="286"/>
    </row>
    <row r="32" spans="1:63" ht="42" customHeight="1">
      <c r="A32" s="123">
        <f t="shared" si="32"/>
        <v>30</v>
      </c>
      <c r="B32" s="186" t="s">
        <v>203</v>
      </c>
      <c r="C32" s="109" t="str">
        <f t="shared" ca="1" si="3"/>
        <v>500657019</v>
      </c>
      <c r="D32" s="109" t="str">
        <f t="shared" ca="1" si="4"/>
        <v>RZSJ033-19-11</v>
      </c>
      <c r="E32" s="196" t="s">
        <v>204</v>
      </c>
      <c r="F32" s="186" t="s">
        <v>184</v>
      </c>
      <c r="G32" s="197" t="s">
        <v>73</v>
      </c>
      <c r="H32" s="187" t="s">
        <v>185</v>
      </c>
      <c r="I32" s="186" t="s">
        <v>86</v>
      </c>
      <c r="J32" s="123" t="s">
        <v>107</v>
      </c>
      <c r="K32" s="123" t="s">
        <v>186</v>
      </c>
      <c r="L32" s="186" t="s">
        <v>187</v>
      </c>
      <c r="M32" s="123" t="s">
        <v>144</v>
      </c>
      <c r="N32" s="209">
        <v>2</v>
      </c>
      <c r="O32" s="209">
        <v>12</v>
      </c>
      <c r="P32" s="208">
        <v>43466</v>
      </c>
      <c r="Q32" s="217">
        <v>43466</v>
      </c>
      <c r="R32" s="208" t="s">
        <v>80</v>
      </c>
      <c r="S32" s="217" t="s">
        <v>80</v>
      </c>
      <c r="T32" s="208" t="s">
        <v>80</v>
      </c>
      <c r="U32" s="217" t="s">
        <v>80</v>
      </c>
      <c r="V32" s="208" t="s">
        <v>80</v>
      </c>
      <c r="W32" s="217" t="s">
        <v>80</v>
      </c>
      <c r="X32" s="208" t="s">
        <v>80</v>
      </c>
      <c r="Y32" s="217" t="s">
        <v>80</v>
      </c>
      <c r="Z32" s="208">
        <v>43917</v>
      </c>
      <c r="AA32" s="223">
        <v>43952</v>
      </c>
      <c r="AB32" s="146">
        <v>1</v>
      </c>
      <c r="AC32" s="230"/>
      <c r="AD32" s="146">
        <v>1</v>
      </c>
      <c r="AE32" s="146" t="s">
        <v>145</v>
      </c>
      <c r="AF32" s="146" t="s">
        <v>90</v>
      </c>
      <c r="AG32" s="228">
        <f t="shared" ca="1" si="5"/>
        <v>43580</v>
      </c>
      <c r="AH32" s="228">
        <f t="shared" ca="1" si="6"/>
        <v>0</v>
      </c>
      <c r="AI32" s="146" t="str">
        <f t="shared" ca="1" si="7"/>
        <v>预付款:50.00%，到货款:30.00%，投运款:20.00%</v>
      </c>
      <c r="AJ32" s="146" t="str">
        <f t="shared" ca="1" si="8"/>
        <v>100.00%</v>
      </c>
      <c r="AK32" s="146" t="str">
        <f t="shared" ca="1" si="9"/>
        <v>100.00%</v>
      </c>
      <c r="AL32" s="238" t="str">
        <f t="shared" ca="1" si="10"/>
        <v>100.00%</v>
      </c>
      <c r="AM32" s="239" t="str">
        <f t="shared" ca="1" si="11"/>
        <v>66.04</v>
      </c>
      <c r="AN32" s="240">
        <f t="shared" ca="1" si="12"/>
        <v>0.28860000000000002</v>
      </c>
      <c r="AO32" s="245" t="str">
        <f t="shared" ca="1" si="13"/>
        <v>49.80</v>
      </c>
      <c r="AP32" s="239" t="str">
        <f t="shared" ca="1" si="14"/>
        <v>.00</v>
      </c>
      <c r="AQ32" s="245" t="str">
        <f t="shared" ca="1" si="15"/>
        <v>.00</v>
      </c>
      <c r="AR32" s="239" t="str">
        <f t="shared" ca="1" si="16"/>
        <v>.00</v>
      </c>
      <c r="AS32" s="245" t="str">
        <f t="shared" ca="1" si="29"/>
        <v>.00</v>
      </c>
      <c r="AT32" s="239" t="str">
        <f t="shared" ca="1" si="17"/>
        <v>.00</v>
      </c>
      <c r="AU32" s="253" t="str">
        <f t="shared" ca="1" si="18"/>
        <v>49.80</v>
      </c>
      <c r="AV32" s="254" t="str">
        <f t="shared" ca="1" si="19"/>
        <v>71.53</v>
      </c>
      <c r="AW32" s="263" t="str">
        <f t="shared" ca="1" si="28"/>
        <v>66.33</v>
      </c>
      <c r="AX32" s="256" t="str">
        <f t="shared" ca="1" si="20"/>
        <v>.00</v>
      </c>
      <c r="AY32" s="263" t="str">
        <f t="shared" ca="1" si="21"/>
        <v>.00</v>
      </c>
      <c r="AZ32" s="256" t="str">
        <f t="shared" ca="1" si="22"/>
        <v>5.20</v>
      </c>
      <c r="BA32" s="263" t="str">
        <f t="shared" ca="1" si="23"/>
        <v>.00</v>
      </c>
      <c r="BB32" s="256" t="str">
        <f t="shared" ca="1" si="24"/>
        <v>.00</v>
      </c>
      <c r="BC32" s="263" t="str">
        <f t="shared" ca="1" si="25"/>
        <v>.00</v>
      </c>
      <c r="BD32" s="270" t="str">
        <f t="shared" ca="1" si="26"/>
        <v>否</v>
      </c>
      <c r="BE32" s="272" t="str">
        <f t="shared" ca="1" si="30"/>
        <v>/</v>
      </c>
      <c r="BF32" s="270" t="s">
        <v>80</v>
      </c>
      <c r="BG32" s="273" t="str">
        <f t="shared" ca="1" si="27"/>
        <v>/</v>
      </c>
      <c r="BH32" s="274" t="str">
        <f t="shared" ca="1" si="33"/>
        <v>/</v>
      </c>
      <c r="BI32" s="284"/>
      <c r="BJ32" s="110"/>
      <c r="BK32" s="286"/>
    </row>
    <row r="33" spans="1:63" ht="42" customHeight="1">
      <c r="A33" s="123">
        <f t="shared" si="32"/>
        <v>31</v>
      </c>
      <c r="B33" s="186" t="s">
        <v>205</v>
      </c>
      <c r="C33" s="109" t="str">
        <f t="shared" ca="1" si="3"/>
        <v>500708919</v>
      </c>
      <c r="D33" s="109" t="str">
        <f t="shared" ca="1" si="4"/>
        <v>RZSJ138-19-11</v>
      </c>
      <c r="E33" s="198" t="s">
        <v>206</v>
      </c>
      <c r="F33" s="186" t="s">
        <v>207</v>
      </c>
      <c r="G33" s="186" t="s">
        <v>73</v>
      </c>
      <c r="H33" s="186" t="s">
        <v>118</v>
      </c>
      <c r="I33" s="186" t="s">
        <v>86</v>
      </c>
      <c r="J33" s="123" t="s">
        <v>102</v>
      </c>
      <c r="K33" s="123" t="s">
        <v>208</v>
      </c>
      <c r="L33" s="186" t="s">
        <v>103</v>
      </c>
      <c r="M33" s="123" t="s">
        <v>144</v>
      </c>
      <c r="N33" s="209">
        <v>1</v>
      </c>
      <c r="O33" s="209">
        <v>16</v>
      </c>
      <c r="P33" s="208">
        <v>43556</v>
      </c>
      <c r="Q33" s="217">
        <v>43556</v>
      </c>
      <c r="R33" s="208" t="s">
        <v>80</v>
      </c>
      <c r="S33" s="217" t="s">
        <v>80</v>
      </c>
      <c r="T33" s="208" t="s">
        <v>80</v>
      </c>
      <c r="U33" s="217" t="s">
        <v>80</v>
      </c>
      <c r="V33" s="208">
        <v>43556</v>
      </c>
      <c r="W33" s="217">
        <v>43609</v>
      </c>
      <c r="X33" s="208">
        <v>43952</v>
      </c>
      <c r="Y33" s="217">
        <v>43827</v>
      </c>
      <c r="Z33" s="208">
        <v>44043</v>
      </c>
      <c r="AA33" s="223">
        <v>43977</v>
      </c>
      <c r="AB33" s="146">
        <v>1</v>
      </c>
      <c r="AC33" s="230"/>
      <c r="AD33" s="146">
        <v>1</v>
      </c>
      <c r="AE33" s="146" t="s">
        <v>145</v>
      </c>
      <c r="AF33" s="146" t="s">
        <v>90</v>
      </c>
      <c r="AG33" s="228">
        <f t="shared" ca="1" si="5"/>
        <v>43818</v>
      </c>
      <c r="AH33" s="228">
        <f t="shared" ca="1" si="6"/>
        <v>44188</v>
      </c>
      <c r="AI33" s="146" t="str">
        <f t="shared" ca="1" si="7"/>
        <v>预付款:30.00%，投运款:65.00%，质保金:5.00%</v>
      </c>
      <c r="AJ33" s="146" t="str">
        <f t="shared" ca="1" si="8"/>
        <v>100.00%</v>
      </c>
      <c r="AK33" s="146" t="str">
        <f t="shared" ca="1" si="9"/>
        <v>95.00%</v>
      </c>
      <c r="AL33" s="238" t="str">
        <f t="shared" ca="1" si="10"/>
        <v>100.00%</v>
      </c>
      <c r="AM33" s="239" t="str">
        <f t="shared" ca="1" si="11"/>
        <v>102.83</v>
      </c>
      <c r="AN33" s="240">
        <f t="shared" ca="1" si="12"/>
        <v>0.39169999999999999</v>
      </c>
      <c r="AO33" s="245" t="str">
        <f t="shared" ca="1" si="13"/>
        <v>42.00</v>
      </c>
      <c r="AP33" s="239" t="str">
        <f t="shared" ca="1" si="14"/>
        <v>20.30</v>
      </c>
      <c r="AQ33" s="245" t="str">
        <f t="shared" ca="1" si="15"/>
        <v>.00</v>
      </c>
      <c r="AR33" s="239" t="str">
        <f t="shared" ca="1" si="16"/>
        <v>.00</v>
      </c>
      <c r="AS33" s="245" t="str">
        <f t="shared" ca="1" si="29"/>
        <v>.00</v>
      </c>
      <c r="AT33" s="239" t="str">
        <f t="shared" ca="1" si="17"/>
        <v>4.00</v>
      </c>
      <c r="AU33" s="253" t="str">
        <f t="shared" ca="1" si="18"/>
        <v>66.30</v>
      </c>
      <c r="AV33" s="254" t="str">
        <f t="shared" ca="1" si="19"/>
        <v>65.73</v>
      </c>
      <c r="AW33" s="263" t="str">
        <f t="shared" ca="1" si="28"/>
        <v>40.54</v>
      </c>
      <c r="AX33" s="256" t="str">
        <f t="shared" ca="1" si="20"/>
        <v>.00</v>
      </c>
      <c r="AY33" s="263" t="str">
        <f t="shared" ca="1" si="21"/>
        <v>.00</v>
      </c>
      <c r="AZ33" s="256" t="str">
        <f t="shared" ca="1" si="22"/>
        <v>7.20</v>
      </c>
      <c r="BA33" s="263" t="str">
        <f t="shared" ca="1" si="23"/>
        <v>17.99</v>
      </c>
      <c r="BB33" s="256" t="str">
        <f t="shared" ca="1" si="24"/>
        <v>.00</v>
      </c>
      <c r="BC33" s="263" t="str">
        <f t="shared" ca="1" si="25"/>
        <v>.00</v>
      </c>
      <c r="BD33" s="270" t="str">
        <f t="shared" ca="1" si="26"/>
        <v>否</v>
      </c>
      <c r="BE33" s="272" t="str">
        <f t="shared" ca="1" si="30"/>
        <v>/</v>
      </c>
      <c r="BF33" s="270" t="s">
        <v>80</v>
      </c>
      <c r="BG33" s="273" t="str">
        <f t="shared" ca="1" si="27"/>
        <v>/</v>
      </c>
      <c r="BH33" s="274" t="str">
        <f t="shared" ca="1" si="33"/>
        <v>/</v>
      </c>
      <c r="BI33" s="287" t="s">
        <v>209</v>
      </c>
      <c r="BJ33" s="110"/>
      <c r="BK33" s="286"/>
    </row>
    <row r="34" spans="1:63" ht="42" customHeight="1">
      <c r="A34" s="123">
        <f t="shared" ref="A34:A43" si="34">ROW()-2</f>
        <v>32</v>
      </c>
      <c r="B34" s="186" t="s">
        <v>210</v>
      </c>
      <c r="C34" s="109" t="str">
        <f t="shared" ca="1" si="3"/>
        <v>500719417</v>
      </c>
      <c r="D34" s="109" t="str">
        <f t="shared" ca="1" si="4"/>
        <v>RZSJ017-20-11</v>
      </c>
      <c r="E34" s="196" t="s">
        <v>211</v>
      </c>
      <c r="F34" s="186" t="s">
        <v>85</v>
      </c>
      <c r="G34" s="186" t="s">
        <v>73</v>
      </c>
      <c r="H34" s="186" t="s">
        <v>118</v>
      </c>
      <c r="I34" s="186" t="s">
        <v>212</v>
      </c>
      <c r="J34" s="123" t="s">
        <v>102</v>
      </c>
      <c r="K34" s="123" t="s">
        <v>88</v>
      </c>
      <c r="L34" s="186" t="s">
        <v>103</v>
      </c>
      <c r="M34" s="123" t="s">
        <v>79</v>
      </c>
      <c r="N34" s="209">
        <v>5</v>
      </c>
      <c r="O34" s="209">
        <v>10</v>
      </c>
      <c r="P34" s="208">
        <v>44002</v>
      </c>
      <c r="Q34" s="217">
        <v>44002</v>
      </c>
      <c r="R34" s="208" t="s">
        <v>80</v>
      </c>
      <c r="S34" s="217" t="s">
        <v>80</v>
      </c>
      <c r="T34" s="208">
        <v>44145</v>
      </c>
      <c r="U34" s="217"/>
      <c r="V34" s="208">
        <v>44119</v>
      </c>
      <c r="W34" s="217"/>
      <c r="X34" s="208">
        <v>44247</v>
      </c>
      <c r="Y34" s="217"/>
      <c r="Z34" s="208">
        <v>44275</v>
      </c>
      <c r="AA34" s="223"/>
      <c r="AB34" s="146">
        <v>0.02</v>
      </c>
      <c r="AC34" s="230"/>
      <c r="AD34" s="146">
        <v>0</v>
      </c>
      <c r="AE34" s="146" t="s">
        <v>90</v>
      </c>
      <c r="AF34" s="146" t="s">
        <v>90</v>
      </c>
      <c r="AG34" s="228">
        <f t="shared" ca="1" si="5"/>
        <v>43851</v>
      </c>
      <c r="AH34" s="228">
        <f t="shared" ca="1" si="6"/>
        <v>0</v>
      </c>
      <c r="AI34" s="146" t="str">
        <f t="shared" ca="1" si="7"/>
        <v>预付款:30.00%，质保金:5.00%，其他款:65.00%</v>
      </c>
      <c r="AJ34" s="146" t="str">
        <f t="shared" ca="1" si="8"/>
        <v>0.00%</v>
      </c>
      <c r="AK34" s="146" t="str">
        <f t="shared" ca="1" si="9"/>
        <v>0.00%</v>
      </c>
      <c r="AL34" s="238" t="str">
        <f t="shared" ca="1" si="10"/>
        <v>0.00%</v>
      </c>
      <c r="AM34" s="239" t="str">
        <f t="shared" ca="1" si="11"/>
        <v>136.19</v>
      </c>
      <c r="AN34" s="240">
        <f t="shared" ca="1" si="12"/>
        <v>0.35809999999999997</v>
      </c>
      <c r="AO34" s="245" t="str">
        <f t="shared" ca="1" si="13"/>
        <v>21.60</v>
      </c>
      <c r="AP34" s="239" t="str">
        <f t="shared" ca="1" si="14"/>
        <v>11.76</v>
      </c>
      <c r="AQ34" s="245" t="str">
        <f t="shared" ca="1" si="15"/>
        <v>.00</v>
      </c>
      <c r="AR34" s="239" t="str">
        <f t="shared" ca="1" si="16"/>
        <v>52.00</v>
      </c>
      <c r="AS34" s="245" t="str">
        <f t="shared" ca="1" si="29"/>
        <v>.00</v>
      </c>
      <c r="AT34" s="239" t="str">
        <f t="shared" ca="1" si="17"/>
        <v>7.30</v>
      </c>
      <c r="AU34" s="253" t="str">
        <f t="shared" ca="1" si="18"/>
        <v>92.66</v>
      </c>
      <c r="AV34" s="254" t="str">
        <f t="shared" ca="1" si="19"/>
        <v>.25</v>
      </c>
      <c r="AW34" s="263" t="str">
        <f t="shared" ca="1" si="28"/>
        <v>.00</v>
      </c>
      <c r="AX34" s="256" t="str">
        <f t="shared" ca="1" si="20"/>
        <v>.00</v>
      </c>
      <c r="AY34" s="263" t="str">
        <f t="shared" ca="1" si="21"/>
        <v>.00</v>
      </c>
      <c r="AZ34" s="256" t="str">
        <f t="shared" ca="1" si="22"/>
        <v>.00</v>
      </c>
      <c r="BA34" s="263" t="str">
        <f t="shared" ca="1" si="23"/>
        <v>.00</v>
      </c>
      <c r="BB34" s="256" t="str">
        <f t="shared" ca="1" si="24"/>
        <v>.00</v>
      </c>
      <c r="BC34" s="263" t="str">
        <f t="shared" ca="1" si="25"/>
        <v>.25</v>
      </c>
      <c r="BD34" s="270" t="str">
        <f t="shared" ca="1" si="26"/>
        <v>否</v>
      </c>
      <c r="BE34" s="272" t="str">
        <f t="shared" ca="1" si="30"/>
        <v>/</v>
      </c>
      <c r="BF34" s="270" t="s">
        <v>80</v>
      </c>
      <c r="BG34" s="273" t="str">
        <f t="shared" ca="1" si="27"/>
        <v>/</v>
      </c>
      <c r="BH34" s="274" t="str">
        <f t="shared" ca="1" si="33"/>
        <v>/</v>
      </c>
      <c r="BI34" s="287"/>
      <c r="BJ34" s="110"/>
      <c r="BK34" s="286" t="s">
        <v>213</v>
      </c>
    </row>
    <row r="35" spans="1:63" ht="42" customHeight="1">
      <c r="A35" s="123">
        <f t="shared" si="34"/>
        <v>33</v>
      </c>
      <c r="B35" s="187" t="s">
        <v>214</v>
      </c>
      <c r="C35" s="109"/>
      <c r="D35" s="109"/>
      <c r="E35" s="198" t="s">
        <v>215</v>
      </c>
      <c r="F35" s="186" t="s">
        <v>200</v>
      </c>
      <c r="G35" s="186" t="s">
        <v>216</v>
      </c>
      <c r="H35" s="186" t="s">
        <v>104</v>
      </c>
      <c r="I35" s="186" t="s">
        <v>75</v>
      </c>
      <c r="J35" s="123" t="s">
        <v>107</v>
      </c>
      <c r="K35" s="123" t="s">
        <v>186</v>
      </c>
      <c r="L35" s="186" t="s">
        <v>187</v>
      </c>
      <c r="M35" s="123" t="s">
        <v>217</v>
      </c>
      <c r="N35" s="209">
        <v>1</v>
      </c>
      <c r="O35" s="209">
        <v>4</v>
      </c>
      <c r="P35" s="208">
        <v>43678</v>
      </c>
      <c r="Q35" s="217">
        <v>43678</v>
      </c>
      <c r="R35" s="208" t="s">
        <v>80</v>
      </c>
      <c r="S35" s="217" t="s">
        <v>80</v>
      </c>
      <c r="T35" s="208" t="s">
        <v>80</v>
      </c>
      <c r="U35" s="217" t="s">
        <v>80</v>
      </c>
      <c r="V35" s="208">
        <v>43678</v>
      </c>
      <c r="W35" s="217">
        <v>43678</v>
      </c>
      <c r="X35" s="208">
        <v>43862</v>
      </c>
      <c r="Y35" s="217">
        <v>43862</v>
      </c>
      <c r="Z35" s="208" t="s">
        <v>80</v>
      </c>
      <c r="AA35" s="223" t="s">
        <v>80</v>
      </c>
      <c r="AB35" s="146" t="s">
        <v>80</v>
      </c>
      <c r="AC35" s="230"/>
      <c r="AD35" s="146" t="s">
        <v>80</v>
      </c>
      <c r="AE35" s="146" t="s">
        <v>80</v>
      </c>
      <c r="AF35" s="146" t="s">
        <v>80</v>
      </c>
      <c r="AG35" s="228"/>
      <c r="AH35" s="228"/>
      <c r="AI35" s="146"/>
      <c r="AJ35" s="146"/>
      <c r="AK35" s="146"/>
      <c r="AL35" s="238"/>
      <c r="AM35" s="239"/>
      <c r="AN35" s="240">
        <f t="shared" ca="1" si="12"/>
        <v>0.31669999999999998</v>
      </c>
      <c r="AO35" s="245" t="str">
        <f t="shared" ca="1" si="13"/>
        <v>5.50</v>
      </c>
      <c r="AP35" s="239">
        <v>0</v>
      </c>
      <c r="AQ35" s="245" t="str">
        <f t="shared" ca="1" si="15"/>
        <v>15.00</v>
      </c>
      <c r="AR35" s="239">
        <v>0</v>
      </c>
      <c r="AS35" s="245">
        <v>0</v>
      </c>
      <c r="AT35" s="239">
        <v>0</v>
      </c>
      <c r="AU35" s="253" t="str">
        <f t="shared" ca="1" si="18"/>
        <v>20.50</v>
      </c>
      <c r="AV35" s="254" t="str">
        <f t="shared" ca="1" si="19"/>
        <v>11.10</v>
      </c>
      <c r="AW35" s="263" t="str">
        <f t="shared" ca="1" si="28"/>
        <v>.00</v>
      </c>
      <c r="AX35" s="256" t="str">
        <f t="shared" ca="1" si="20"/>
        <v>11.10</v>
      </c>
      <c r="AY35" s="263" t="str">
        <f t="shared" ca="1" si="21"/>
        <v>.00</v>
      </c>
      <c r="AZ35" s="256" t="str">
        <f t="shared" ca="1" si="22"/>
        <v>.00</v>
      </c>
      <c r="BA35" s="263" t="str">
        <f t="shared" ca="1" si="23"/>
        <v>.00</v>
      </c>
      <c r="BB35" s="256" t="str">
        <f t="shared" ca="1" si="24"/>
        <v>.00</v>
      </c>
      <c r="BC35" s="263" t="str">
        <f t="shared" ca="1" si="25"/>
        <v>.00</v>
      </c>
      <c r="BD35" s="270" t="str">
        <f t="shared" ca="1" si="26"/>
        <v>否</v>
      </c>
      <c r="BE35" s="272" t="str">
        <f t="shared" ca="1" si="30"/>
        <v>/</v>
      </c>
      <c r="BF35" s="270" t="s">
        <v>80</v>
      </c>
      <c r="BG35" s="273" t="str">
        <f t="shared" ca="1" si="27"/>
        <v>/</v>
      </c>
      <c r="BH35" s="274" t="str">
        <f t="shared" ca="1" si="33"/>
        <v>/</v>
      </c>
      <c r="BI35" s="287" t="s">
        <v>218</v>
      </c>
      <c r="BJ35" s="110"/>
      <c r="BK35" s="286"/>
    </row>
    <row r="36" spans="1:63" ht="42" customHeight="1">
      <c r="A36" s="123">
        <f t="shared" si="34"/>
        <v>34</v>
      </c>
      <c r="B36" s="185" t="s">
        <v>219</v>
      </c>
      <c r="C36" s="109" t="str">
        <f t="shared" ref="C36:C60" ca="1" si="35">VLOOKUP(B36,INDIRECT("项目执行表!A:K"),2,0)</f>
        <v>500719054</v>
      </c>
      <c r="D36" s="109" t="str">
        <f t="shared" ref="D36:D60" ca="1" si="36">VLOOKUP(B36,INDIRECT("项目执行表!A:K"),3,0)</f>
        <v>RZSJ014-20-11</v>
      </c>
      <c r="E36" s="196" t="s">
        <v>220</v>
      </c>
      <c r="F36" s="200" t="s">
        <v>101</v>
      </c>
      <c r="G36" s="200" t="s">
        <v>73</v>
      </c>
      <c r="H36" s="186" t="s">
        <v>74</v>
      </c>
      <c r="I36" s="186" t="s">
        <v>86</v>
      </c>
      <c r="J36" s="123" t="s">
        <v>107</v>
      </c>
      <c r="K36" s="123" t="s">
        <v>88</v>
      </c>
      <c r="L36" s="200" t="s">
        <v>126</v>
      </c>
      <c r="M36" s="123" t="s">
        <v>79</v>
      </c>
      <c r="N36" s="211">
        <v>11</v>
      </c>
      <c r="O36" s="209">
        <v>10</v>
      </c>
      <c r="P36" s="208">
        <v>43891</v>
      </c>
      <c r="Q36" s="217">
        <v>43909</v>
      </c>
      <c r="R36" s="208" t="s">
        <v>80</v>
      </c>
      <c r="S36" s="217" t="s">
        <v>80</v>
      </c>
      <c r="T36" s="208" t="s">
        <v>80</v>
      </c>
      <c r="U36" s="217" t="s">
        <v>80</v>
      </c>
      <c r="V36" s="208">
        <v>44044</v>
      </c>
      <c r="W36" s="217"/>
      <c r="X36" s="208">
        <v>44075</v>
      </c>
      <c r="Y36" s="217"/>
      <c r="Z36" s="208">
        <v>44196</v>
      </c>
      <c r="AA36" s="223"/>
      <c r="AB36" s="146">
        <v>0.5</v>
      </c>
      <c r="AC36" s="230"/>
      <c r="AD36" s="146">
        <v>0.4</v>
      </c>
      <c r="AE36" s="146" t="s">
        <v>90</v>
      </c>
      <c r="AF36" s="146" t="s">
        <v>90</v>
      </c>
      <c r="AG36" s="228">
        <f t="shared" ref="AG36:AG61" ca="1" si="37">VLOOKUP(B36,INDIRECT("项目执行表!A:K"),10,0)</f>
        <v>43850</v>
      </c>
      <c r="AH36" s="228">
        <f t="shared" ref="AH36:AH61" ca="1" si="38">VLOOKUP(B36,INDIRECT("项目执行表!A:K"),11,0)</f>
        <v>44362</v>
      </c>
      <c r="AI36" s="146" t="str">
        <f t="shared" ref="AI36:AI61" ca="1" si="39">VLOOKUP(B36,INDIRECT("项目执行表!A:K"),9,0)</f>
        <v>预付款:30.00%，质保金:10.00%，其他款:60.00%</v>
      </c>
      <c r="AJ36" s="146" t="str">
        <f t="shared" ref="AJ36:AJ61" ca="1" si="40">VLOOKUP(B36,INDIRECT("项目执行表!A:K"),6,0)</f>
        <v>30.00%</v>
      </c>
      <c r="AK36" s="146" t="str">
        <f t="shared" ref="AK36:AK61" ca="1" si="41">VLOOKUP(B36,INDIRECT("项目执行表!A:K"),8,0)</f>
        <v>30.00%</v>
      </c>
      <c r="AL36" s="238" t="str">
        <f t="shared" ref="AL36:AL61" ca="1" si="42">VLOOKUP(B36,INDIRECT("项目执行表!A:K"),7,0)</f>
        <v>30.00%</v>
      </c>
      <c r="AM36" s="239" t="str">
        <f t="shared" ref="AM36:AM61" ca="1" si="43">TEXT(VLOOKUP(B36,INDIRECT("项目执行表!A:K"),5,0)/10000/1.06,"#.00")</f>
        <v>145.02</v>
      </c>
      <c r="AN36" s="240">
        <f t="shared" ref="AN36:AN60" ca="1" si="44">VLOOKUP(B36,INDIRECT("项目明细清单!A:J"),3,0)</f>
        <v>0.25190000000000001</v>
      </c>
      <c r="AO36" s="245" t="str">
        <f t="shared" ref="AO36:AO60" ca="1" si="45">TEXT(VLOOKUP(B36,INDIRECT("项目明细清单!A:J"),4,0),"#.00")</f>
        <v>.00</v>
      </c>
      <c r="AP36" s="239">
        <v>0</v>
      </c>
      <c r="AQ36" s="245" t="str">
        <f t="shared" ref="AQ36:AQ60" ca="1" si="46">TEXT(VLOOKUP(B36,INDIRECT("项目明细清单!A:J"),5,0),"#.00")</f>
        <v>.00</v>
      </c>
      <c r="AR36" s="239" t="str">
        <f t="shared" ref="AR36:AR60" ca="1" si="47">TEXT(VLOOKUP(B36,INDIRECT("项目明细清单!A:J"),8,0),"#.00")</f>
        <v>115.00</v>
      </c>
      <c r="AS36" s="245">
        <v>0</v>
      </c>
      <c r="AT36" s="239">
        <v>0</v>
      </c>
      <c r="AU36" s="253" t="str">
        <f t="shared" ref="AU36:AU60" ca="1" si="48">TEXT(VLOOKUP(B36,INDIRECT("项目明细清单!A:J"),10,0),"#.00")</f>
        <v>115.00</v>
      </c>
      <c r="AV36" s="254" t="str">
        <f t="shared" ref="AV36:AV56" ca="1" si="49">TEXT(VLOOKUP(B36,INDIRECT("月度监控!A:J"),2,0)/10000,"#.00")</f>
        <v>.00</v>
      </c>
      <c r="AW36" s="263" t="str">
        <f t="shared" ref="AW36:AW56" ca="1" si="50">TEXT(VLOOKUP(B36,INDIRECT("月度监控!A:J"),8,0)/10000,"#.00")</f>
        <v>.00</v>
      </c>
      <c r="AX36" s="256" t="str">
        <f t="shared" ref="AX36:AX56" ca="1" si="51">TEXT(VLOOKUP(B36,INDIRECT("月度监控!A:J"),7,0)/10000,"#.00")</f>
        <v>.00</v>
      </c>
      <c r="AY36" s="263" t="str">
        <f t="shared" ref="AY36:AY56" ca="1" si="52">TEXT(VLOOKUP(B36,INDIRECT("月度监控!A:J"),6,0)/10000,"#.00")</f>
        <v>.00</v>
      </c>
      <c r="AZ36" s="256" t="str">
        <f t="shared" ref="AZ36:AZ56" ca="1" si="53">TEXT(VLOOKUP(B36,INDIRECT("月度监控!A:J"),10,0)/10000,"#.00")</f>
        <v>.00</v>
      </c>
      <c r="BA36" s="263" t="str">
        <f t="shared" ref="BA36:BA56" ca="1" si="54">TEXT(VLOOKUP(B36,INDIRECT("月度监控!A:J"),9,0)/10000,"#.00")</f>
        <v>.00</v>
      </c>
      <c r="BB36" s="256" t="str">
        <f t="shared" ref="BB36:BB56" ca="1" si="55">TEXT(VLOOKUP(B36,INDIRECT("月度监控!A:J"),5,0)/10000,"#.00")</f>
        <v>.00</v>
      </c>
      <c r="BC36" s="263" t="str">
        <f t="shared" ref="BC36:BC56" ca="1" si="56">TEXT(VLOOKUP(B36,INDIRECT("月度监控!A:J"),4,0)/10000,"#.00")</f>
        <v>.00</v>
      </c>
      <c r="BD36" s="270" t="str">
        <f t="shared" ref="BD36:BD55" ca="1" si="57">IF(BH36="/","否","是")</f>
        <v>否</v>
      </c>
      <c r="BE36" s="272" t="str">
        <f t="shared" ca="1" si="30"/>
        <v>/</v>
      </c>
      <c r="BF36" s="270" t="s">
        <v>80</v>
      </c>
      <c r="BG36" s="273" t="str">
        <f t="shared" ref="BG36:BG55" ca="1" si="58">IF(COUNTIF(INDIRECT("采购清单!A:A"),B36)=0,"/",COUNTIF(INDIRECT("采购清单!A:A"),B36))</f>
        <v>/</v>
      </c>
      <c r="BH36" s="274" t="str">
        <f t="shared" ca="1" si="33"/>
        <v>/</v>
      </c>
      <c r="BI36" s="290" t="s">
        <v>221</v>
      </c>
      <c r="BJ36" s="110"/>
      <c r="BK36" s="286" t="s">
        <v>222</v>
      </c>
    </row>
    <row r="37" spans="1:63" ht="42" customHeight="1">
      <c r="A37" s="123">
        <f t="shared" si="34"/>
        <v>35</v>
      </c>
      <c r="B37" s="187" t="s">
        <v>223</v>
      </c>
      <c r="C37" s="109" t="str">
        <f t="shared" ca="1" si="35"/>
        <v>500719055</v>
      </c>
      <c r="D37" s="109" t="str">
        <f t="shared" ca="1" si="36"/>
        <v>RZSJ015-20-11</v>
      </c>
      <c r="E37" s="196" t="s">
        <v>224</v>
      </c>
      <c r="F37" s="186" t="s">
        <v>101</v>
      </c>
      <c r="G37" s="186" t="s">
        <v>73</v>
      </c>
      <c r="H37" s="186" t="s">
        <v>74</v>
      </c>
      <c r="I37" s="186" t="s">
        <v>86</v>
      </c>
      <c r="J37" s="123" t="s">
        <v>107</v>
      </c>
      <c r="K37" s="123" t="s">
        <v>88</v>
      </c>
      <c r="L37" s="187" t="s">
        <v>126</v>
      </c>
      <c r="M37" s="123" t="s">
        <v>79</v>
      </c>
      <c r="N37" s="209">
        <v>11</v>
      </c>
      <c r="O37" s="209">
        <v>10</v>
      </c>
      <c r="P37" s="208">
        <v>43891</v>
      </c>
      <c r="Q37" s="217">
        <v>43909</v>
      </c>
      <c r="R37" s="208">
        <v>43982</v>
      </c>
      <c r="S37" s="217">
        <v>43978</v>
      </c>
      <c r="T37" s="208">
        <v>44043</v>
      </c>
      <c r="U37" s="217"/>
      <c r="V37" s="208">
        <v>44044</v>
      </c>
      <c r="W37" s="217"/>
      <c r="X37" s="208">
        <v>44075</v>
      </c>
      <c r="Y37" s="217"/>
      <c r="Z37" s="208">
        <v>44196</v>
      </c>
      <c r="AA37" s="223"/>
      <c r="AB37" s="146">
        <v>0.5</v>
      </c>
      <c r="AC37" s="230"/>
      <c r="AD37" s="146">
        <v>0.4</v>
      </c>
      <c r="AE37" s="146" t="s">
        <v>90</v>
      </c>
      <c r="AF37" s="146" t="s">
        <v>90</v>
      </c>
      <c r="AG37" s="228">
        <f t="shared" ca="1" si="37"/>
        <v>43850</v>
      </c>
      <c r="AH37" s="228">
        <f t="shared" ca="1" si="38"/>
        <v>44362</v>
      </c>
      <c r="AI37" s="146" t="str">
        <f t="shared" ca="1" si="39"/>
        <v>预付款:30.00%，投运款:30.00%，质保金:10.00%，其他款:30.00%</v>
      </c>
      <c r="AJ37" s="146" t="str">
        <f t="shared" ca="1" si="40"/>
        <v>30.00%</v>
      </c>
      <c r="AK37" s="146" t="str">
        <f t="shared" ca="1" si="41"/>
        <v>30.00%</v>
      </c>
      <c r="AL37" s="238" t="str">
        <f t="shared" ca="1" si="42"/>
        <v>30.00%</v>
      </c>
      <c r="AM37" s="239" t="str">
        <f t="shared" ca="1" si="43"/>
        <v>216.98</v>
      </c>
      <c r="AN37" s="240">
        <f t="shared" ca="1" si="44"/>
        <v>0.3024</v>
      </c>
      <c r="AO37" s="245" t="str">
        <f t="shared" ca="1" si="45"/>
        <v>10.44</v>
      </c>
      <c r="AP37" s="239" t="str">
        <f t="shared" ref="AP37:AP60" ca="1" si="59">TEXT(VLOOKUP(B37,INDIRECT("项目明细清单!A:J"),6,0),"#.00")</f>
        <v>.00</v>
      </c>
      <c r="AQ37" s="245" t="str">
        <f t="shared" ca="1" si="46"/>
        <v>.00</v>
      </c>
      <c r="AR37" s="239" t="str">
        <f t="shared" ca="1" si="47"/>
        <v>150.00</v>
      </c>
      <c r="AS37" s="245" t="str">
        <f t="shared" ref="AS37:AS60" ca="1" si="60">TEXT(VLOOKUP(B37,INDIRECT("项目明细清单!A:J"),7,0),"#.00")</f>
        <v>.00</v>
      </c>
      <c r="AT37" s="239" t="str">
        <f t="shared" ref="AT37:AT60" ca="1" si="61">TEXT(VLOOKUP(B37,INDIRECT("项目明细清单!A:J"),9,0),"#.00")</f>
        <v>.00</v>
      </c>
      <c r="AU37" s="253" t="str">
        <f t="shared" ca="1" si="48"/>
        <v>160.44</v>
      </c>
      <c r="AV37" s="254" t="str">
        <f t="shared" ca="1" si="49"/>
        <v>.00</v>
      </c>
      <c r="AW37" s="263" t="str">
        <f t="shared" ca="1" si="50"/>
        <v>.00</v>
      </c>
      <c r="AX37" s="256" t="str">
        <f t="shared" ca="1" si="51"/>
        <v>.00</v>
      </c>
      <c r="AY37" s="263" t="str">
        <f t="shared" ca="1" si="52"/>
        <v>.00</v>
      </c>
      <c r="AZ37" s="256" t="str">
        <f t="shared" ca="1" si="53"/>
        <v>.00</v>
      </c>
      <c r="BA37" s="263" t="str">
        <f t="shared" ca="1" si="54"/>
        <v>.00</v>
      </c>
      <c r="BB37" s="256" t="str">
        <f t="shared" ca="1" si="55"/>
        <v>.00</v>
      </c>
      <c r="BC37" s="263" t="str">
        <f t="shared" ca="1" si="56"/>
        <v>.00</v>
      </c>
      <c r="BD37" s="270" t="str">
        <f t="shared" ca="1" si="57"/>
        <v>否</v>
      </c>
      <c r="BE37" s="272" t="str">
        <f t="shared" ca="1" si="30"/>
        <v>/</v>
      </c>
      <c r="BF37" s="270" t="s">
        <v>80</v>
      </c>
      <c r="BG37" s="273" t="str">
        <f t="shared" ca="1" si="58"/>
        <v>/</v>
      </c>
      <c r="BH37" s="274" t="str">
        <f t="shared" ca="1" si="33"/>
        <v>/</v>
      </c>
      <c r="BI37" s="290" t="s">
        <v>221</v>
      </c>
      <c r="BJ37" s="110"/>
      <c r="BK37" s="286"/>
    </row>
    <row r="38" spans="1:63" ht="42" customHeight="1">
      <c r="A38" s="123">
        <f t="shared" si="34"/>
        <v>36</v>
      </c>
      <c r="B38" s="187" t="s">
        <v>225</v>
      </c>
      <c r="C38" s="109" t="str">
        <f t="shared" ca="1" si="35"/>
        <v>500723480</v>
      </c>
      <c r="D38" s="109" t="str">
        <f t="shared" ca="1" si="36"/>
        <v>RZSJ020-20-11</v>
      </c>
      <c r="E38" s="196" t="s">
        <v>226</v>
      </c>
      <c r="F38" s="186" t="s">
        <v>101</v>
      </c>
      <c r="G38" s="186" t="s">
        <v>94</v>
      </c>
      <c r="H38" s="186" t="s">
        <v>118</v>
      </c>
      <c r="I38" s="186" t="s">
        <v>86</v>
      </c>
      <c r="J38" s="123" t="s">
        <v>227</v>
      </c>
      <c r="K38" s="123" t="s">
        <v>88</v>
      </c>
      <c r="L38" s="187" t="s">
        <v>96</v>
      </c>
      <c r="M38" s="123" t="s">
        <v>154</v>
      </c>
      <c r="N38" s="209">
        <v>2</v>
      </c>
      <c r="O38" s="209">
        <v>12</v>
      </c>
      <c r="P38" s="208">
        <v>43952</v>
      </c>
      <c r="Q38" s="217"/>
      <c r="R38" s="208" t="s">
        <v>80</v>
      </c>
      <c r="S38" s="217" t="s">
        <v>80</v>
      </c>
      <c r="T38" s="208" t="s">
        <v>80</v>
      </c>
      <c r="U38" s="217" t="s">
        <v>80</v>
      </c>
      <c r="V38" s="208" t="s">
        <v>80</v>
      </c>
      <c r="W38" s="217" t="s">
        <v>80</v>
      </c>
      <c r="X38" s="208">
        <v>44136</v>
      </c>
      <c r="Y38" s="217"/>
      <c r="Z38" s="208">
        <v>44255</v>
      </c>
      <c r="AA38" s="223"/>
      <c r="AB38" s="146">
        <v>0</v>
      </c>
      <c r="AC38" s="230" t="s">
        <v>228</v>
      </c>
      <c r="AD38" s="146">
        <v>0</v>
      </c>
      <c r="AE38" s="146" t="s">
        <v>90</v>
      </c>
      <c r="AF38" s="146" t="s">
        <v>90</v>
      </c>
      <c r="AG38" s="228">
        <f t="shared" ca="1" si="37"/>
        <v>43921</v>
      </c>
      <c r="AH38" s="228">
        <f t="shared" ca="1" si="38"/>
        <v>0</v>
      </c>
      <c r="AI38" s="146" t="str">
        <f t="shared" ca="1" si="39"/>
        <v>预付款:30.00%，质保金:10.00%，其他款:60.00%</v>
      </c>
      <c r="AJ38" s="146" t="str">
        <f t="shared" ca="1" si="40"/>
        <v>0.00%</v>
      </c>
      <c r="AK38" s="146" t="str">
        <f t="shared" ca="1" si="41"/>
        <v>0.00%</v>
      </c>
      <c r="AL38" s="238" t="str">
        <f t="shared" ca="1" si="42"/>
        <v>0.00%</v>
      </c>
      <c r="AM38" s="239" t="str">
        <f t="shared" ca="1" si="43"/>
        <v>483.44</v>
      </c>
      <c r="AN38" s="240">
        <f t="shared" ca="1" si="44"/>
        <v>7.3499999999999996E-2</v>
      </c>
      <c r="AO38" s="245">
        <v>0</v>
      </c>
      <c r="AP38" s="239">
        <v>0</v>
      </c>
      <c r="AQ38" s="245" t="str">
        <f t="shared" ca="1" si="46"/>
        <v>28.80</v>
      </c>
      <c r="AR38" s="239" t="str">
        <f t="shared" ca="1" si="47"/>
        <v>.00</v>
      </c>
      <c r="AS38" s="245" t="str">
        <f t="shared" ca="1" si="60"/>
        <v>.00</v>
      </c>
      <c r="AT38" s="239" t="str">
        <f t="shared" ca="1" si="61"/>
        <v>.50</v>
      </c>
      <c r="AU38" s="253" t="str">
        <f t="shared" ca="1" si="48"/>
        <v>29.30</v>
      </c>
      <c r="AV38" s="254" t="str">
        <f t="shared" ca="1" si="49"/>
        <v>.00</v>
      </c>
      <c r="AW38" s="263" t="str">
        <f t="shared" ca="1" si="50"/>
        <v>.00</v>
      </c>
      <c r="AX38" s="256" t="str">
        <f t="shared" ca="1" si="51"/>
        <v>.00</v>
      </c>
      <c r="AY38" s="263" t="str">
        <f t="shared" ca="1" si="52"/>
        <v>.00</v>
      </c>
      <c r="AZ38" s="256" t="str">
        <f t="shared" ca="1" si="53"/>
        <v>.00</v>
      </c>
      <c r="BA38" s="263" t="str">
        <f t="shared" ca="1" si="54"/>
        <v>.00</v>
      </c>
      <c r="BB38" s="256" t="str">
        <f t="shared" ca="1" si="55"/>
        <v>.00</v>
      </c>
      <c r="BC38" s="263" t="str">
        <f t="shared" ca="1" si="56"/>
        <v>.00</v>
      </c>
      <c r="BD38" s="270" t="str">
        <f t="shared" ca="1" si="57"/>
        <v>否</v>
      </c>
      <c r="BE38" s="272" t="str">
        <f t="shared" ca="1" si="30"/>
        <v>/</v>
      </c>
      <c r="BF38" s="270" t="s">
        <v>80</v>
      </c>
      <c r="BG38" s="273" t="str">
        <f t="shared" ca="1" si="58"/>
        <v>/</v>
      </c>
      <c r="BH38" s="274" t="str">
        <f t="shared" ca="1" si="33"/>
        <v>/</v>
      </c>
      <c r="BI38" s="284"/>
      <c r="BJ38" s="110"/>
      <c r="BK38" s="286"/>
    </row>
    <row r="39" spans="1:63" ht="42" customHeight="1">
      <c r="A39" s="123">
        <f t="shared" si="34"/>
        <v>37</v>
      </c>
      <c r="B39" s="187" t="s">
        <v>229</v>
      </c>
      <c r="C39" s="109" t="str">
        <f t="shared" ca="1" si="35"/>
        <v>500723480</v>
      </c>
      <c r="D39" s="109" t="str">
        <f t="shared" ca="1" si="36"/>
        <v>RZSJ020-20-11</v>
      </c>
      <c r="E39" s="196" t="s">
        <v>230</v>
      </c>
      <c r="F39" s="186" t="s">
        <v>85</v>
      </c>
      <c r="G39" s="186" t="s">
        <v>94</v>
      </c>
      <c r="H39" s="186" t="s">
        <v>118</v>
      </c>
      <c r="I39" s="186" t="s">
        <v>86</v>
      </c>
      <c r="J39" s="123" t="s">
        <v>227</v>
      </c>
      <c r="K39" s="123" t="s">
        <v>88</v>
      </c>
      <c r="L39" s="187" t="s">
        <v>96</v>
      </c>
      <c r="M39" s="123" t="s">
        <v>154</v>
      </c>
      <c r="N39" s="209">
        <v>1</v>
      </c>
      <c r="O39" s="209">
        <v>12</v>
      </c>
      <c r="P39" s="208">
        <v>43952</v>
      </c>
      <c r="Q39" s="217"/>
      <c r="R39" s="208" t="s">
        <v>80</v>
      </c>
      <c r="S39" s="217" t="s">
        <v>80</v>
      </c>
      <c r="T39" s="208" t="s">
        <v>80</v>
      </c>
      <c r="U39" s="217" t="s">
        <v>80</v>
      </c>
      <c r="V39" s="208">
        <v>43952</v>
      </c>
      <c r="W39" s="217"/>
      <c r="X39" s="208">
        <v>44136</v>
      </c>
      <c r="Y39" s="217"/>
      <c r="Z39" s="208">
        <v>44255</v>
      </c>
      <c r="AA39" s="223"/>
      <c r="AB39" s="146">
        <v>0</v>
      </c>
      <c r="AC39" s="230" t="s">
        <v>228</v>
      </c>
      <c r="AD39" s="146">
        <v>0</v>
      </c>
      <c r="AE39" s="146" t="s">
        <v>90</v>
      </c>
      <c r="AF39" s="146" t="s">
        <v>90</v>
      </c>
      <c r="AG39" s="228">
        <f t="shared" ca="1" si="37"/>
        <v>43921</v>
      </c>
      <c r="AH39" s="228">
        <f t="shared" ca="1" si="38"/>
        <v>0</v>
      </c>
      <c r="AI39" s="146" t="str">
        <f t="shared" ca="1" si="39"/>
        <v>预付款:30.00%，质保金:10.00%，其他款:60.00%</v>
      </c>
      <c r="AJ39" s="146" t="str">
        <f t="shared" ca="1" si="40"/>
        <v>0.00%</v>
      </c>
      <c r="AK39" s="146" t="str">
        <f t="shared" ca="1" si="41"/>
        <v>0.00%</v>
      </c>
      <c r="AL39" s="238" t="str">
        <f t="shared" ca="1" si="42"/>
        <v>0.00%</v>
      </c>
      <c r="AM39" s="239" t="str">
        <f t="shared" ca="1" si="43"/>
        <v>483.44</v>
      </c>
      <c r="AN39" s="240">
        <f t="shared" ca="1" si="44"/>
        <v>0.32890000000000003</v>
      </c>
      <c r="AO39" s="245" t="str">
        <f t="shared" ca="1" si="45"/>
        <v>2.81</v>
      </c>
      <c r="AP39" s="239" t="str">
        <f t="shared" ca="1" si="59"/>
        <v>1.58</v>
      </c>
      <c r="AQ39" s="245" t="str">
        <f t="shared" ca="1" si="46"/>
        <v>19.80</v>
      </c>
      <c r="AR39" s="239" t="str">
        <f t="shared" ca="1" si="47"/>
        <v>.00</v>
      </c>
      <c r="AS39" s="245" t="str">
        <f t="shared" ca="1" si="60"/>
        <v>.00</v>
      </c>
      <c r="AT39" s="239" t="str">
        <f t="shared" ca="1" si="61"/>
        <v>.50</v>
      </c>
      <c r="AU39" s="253" t="str">
        <f t="shared" ca="1" si="48"/>
        <v>24.70</v>
      </c>
      <c r="AV39" s="254" t="str">
        <f t="shared" ca="1" si="49"/>
        <v>.00</v>
      </c>
      <c r="AW39" s="263" t="str">
        <f t="shared" ca="1" si="50"/>
        <v>.00</v>
      </c>
      <c r="AX39" s="256" t="str">
        <f t="shared" ca="1" si="51"/>
        <v>.00</v>
      </c>
      <c r="AY39" s="263" t="str">
        <f t="shared" ca="1" si="52"/>
        <v>.00</v>
      </c>
      <c r="AZ39" s="256" t="str">
        <f t="shared" ca="1" si="53"/>
        <v>.00</v>
      </c>
      <c r="BA39" s="263" t="str">
        <f t="shared" ca="1" si="54"/>
        <v>.00</v>
      </c>
      <c r="BB39" s="256" t="str">
        <f t="shared" ca="1" si="55"/>
        <v>.00</v>
      </c>
      <c r="BC39" s="263" t="str">
        <f t="shared" ca="1" si="56"/>
        <v>.00</v>
      </c>
      <c r="BD39" s="270" t="str">
        <f t="shared" ca="1" si="57"/>
        <v>否</v>
      </c>
      <c r="BE39" s="272" t="str">
        <f t="shared" ca="1" si="30"/>
        <v>/</v>
      </c>
      <c r="BF39" s="270" t="s">
        <v>80</v>
      </c>
      <c r="BG39" s="273" t="str">
        <f t="shared" ca="1" si="58"/>
        <v>/</v>
      </c>
      <c r="BH39" s="274" t="str">
        <f t="shared" ca="1" si="33"/>
        <v>/</v>
      </c>
      <c r="BI39" s="284"/>
      <c r="BJ39" s="110"/>
      <c r="BK39" s="286"/>
    </row>
    <row r="40" spans="1:63" ht="42" customHeight="1">
      <c r="A40" s="123">
        <f t="shared" si="34"/>
        <v>38</v>
      </c>
      <c r="B40" s="187" t="s">
        <v>231</v>
      </c>
      <c r="C40" s="109" t="str">
        <f t="shared" ca="1" si="35"/>
        <v>500723480</v>
      </c>
      <c r="D40" s="109" t="str">
        <f t="shared" ca="1" si="36"/>
        <v>RZSJ020-20-11</v>
      </c>
      <c r="E40" s="196" t="s">
        <v>232</v>
      </c>
      <c r="F40" s="186" t="s">
        <v>233</v>
      </c>
      <c r="G40" s="186" t="s">
        <v>94</v>
      </c>
      <c r="H40" s="186" t="s">
        <v>118</v>
      </c>
      <c r="I40" s="186" t="s">
        <v>86</v>
      </c>
      <c r="J40" s="123" t="s">
        <v>227</v>
      </c>
      <c r="K40" s="123" t="s">
        <v>88</v>
      </c>
      <c r="L40" s="187" t="s">
        <v>96</v>
      </c>
      <c r="M40" s="123" t="s">
        <v>154</v>
      </c>
      <c r="N40" s="209">
        <v>1</v>
      </c>
      <c r="O40" s="209">
        <v>12</v>
      </c>
      <c r="P40" s="208">
        <v>43952</v>
      </c>
      <c r="Q40" s="217"/>
      <c r="R40" s="208" t="s">
        <v>80</v>
      </c>
      <c r="S40" s="217" t="s">
        <v>80</v>
      </c>
      <c r="T40" s="208" t="s">
        <v>80</v>
      </c>
      <c r="U40" s="217" t="s">
        <v>80</v>
      </c>
      <c r="V40" s="208">
        <v>43952</v>
      </c>
      <c r="W40" s="217"/>
      <c r="X40" s="208">
        <v>44136</v>
      </c>
      <c r="Y40" s="217"/>
      <c r="Z40" s="208">
        <v>44255</v>
      </c>
      <c r="AA40" s="223"/>
      <c r="AB40" s="146">
        <v>0</v>
      </c>
      <c r="AC40" s="230" t="s">
        <v>228</v>
      </c>
      <c r="AD40" s="146">
        <v>0</v>
      </c>
      <c r="AE40" s="146" t="s">
        <v>90</v>
      </c>
      <c r="AF40" s="146" t="s">
        <v>90</v>
      </c>
      <c r="AG40" s="228">
        <f t="shared" ca="1" si="37"/>
        <v>43921</v>
      </c>
      <c r="AH40" s="228">
        <f t="shared" ca="1" si="38"/>
        <v>0</v>
      </c>
      <c r="AI40" s="146" t="str">
        <f t="shared" ca="1" si="39"/>
        <v>预付款:30.00%，质保金:10.00%，其他款:60.00%</v>
      </c>
      <c r="AJ40" s="146" t="str">
        <f t="shared" ca="1" si="40"/>
        <v>0.00%</v>
      </c>
      <c r="AK40" s="146" t="str">
        <f t="shared" ca="1" si="41"/>
        <v>0.00%</v>
      </c>
      <c r="AL40" s="238" t="str">
        <f t="shared" ca="1" si="42"/>
        <v>0.00%</v>
      </c>
      <c r="AM40" s="239" t="str">
        <f t="shared" ca="1" si="43"/>
        <v>483.44</v>
      </c>
      <c r="AN40" s="240">
        <f t="shared" ca="1" si="44"/>
        <v>0.32890000000000003</v>
      </c>
      <c r="AO40" s="245" t="str">
        <f t="shared" ca="1" si="45"/>
        <v>2.81</v>
      </c>
      <c r="AP40" s="239" t="str">
        <f t="shared" ca="1" si="59"/>
        <v>1.58</v>
      </c>
      <c r="AQ40" s="245" t="str">
        <f t="shared" ca="1" si="46"/>
        <v>19.80</v>
      </c>
      <c r="AR40" s="239" t="str">
        <f t="shared" ca="1" si="47"/>
        <v>.00</v>
      </c>
      <c r="AS40" s="245" t="str">
        <f t="shared" ca="1" si="60"/>
        <v>.00</v>
      </c>
      <c r="AT40" s="239" t="str">
        <f t="shared" ca="1" si="61"/>
        <v>.50</v>
      </c>
      <c r="AU40" s="253" t="str">
        <f t="shared" ca="1" si="48"/>
        <v>24.70</v>
      </c>
      <c r="AV40" s="254" t="str">
        <f t="shared" ca="1" si="49"/>
        <v>.00</v>
      </c>
      <c r="AW40" s="263" t="str">
        <f t="shared" ca="1" si="50"/>
        <v>.00</v>
      </c>
      <c r="AX40" s="256" t="str">
        <f t="shared" ca="1" si="51"/>
        <v>.00</v>
      </c>
      <c r="AY40" s="263" t="str">
        <f t="shared" ca="1" si="52"/>
        <v>.00</v>
      </c>
      <c r="AZ40" s="256" t="str">
        <f t="shared" ca="1" si="53"/>
        <v>.00</v>
      </c>
      <c r="BA40" s="263" t="str">
        <f t="shared" ca="1" si="54"/>
        <v>.00</v>
      </c>
      <c r="BB40" s="256" t="str">
        <f t="shared" ca="1" si="55"/>
        <v>.00</v>
      </c>
      <c r="BC40" s="263" t="str">
        <f t="shared" ca="1" si="56"/>
        <v>.00</v>
      </c>
      <c r="BD40" s="270" t="str">
        <f t="shared" ca="1" si="57"/>
        <v>否</v>
      </c>
      <c r="BE40" s="272" t="str">
        <f t="shared" ca="1" si="30"/>
        <v>/</v>
      </c>
      <c r="BF40" s="270" t="s">
        <v>80</v>
      </c>
      <c r="BG40" s="273" t="str">
        <f t="shared" ca="1" si="58"/>
        <v>/</v>
      </c>
      <c r="BH40" s="274" t="str">
        <f t="shared" ca="1" si="33"/>
        <v>/</v>
      </c>
      <c r="BI40" s="284"/>
      <c r="BJ40" s="110"/>
      <c r="BK40" s="286"/>
    </row>
    <row r="41" spans="1:63" ht="42" customHeight="1">
      <c r="A41" s="123">
        <f t="shared" si="34"/>
        <v>39</v>
      </c>
      <c r="B41" s="187" t="s">
        <v>234</v>
      </c>
      <c r="C41" s="109" t="str">
        <f t="shared" ca="1" si="35"/>
        <v>500723480</v>
      </c>
      <c r="D41" s="109" t="str">
        <f t="shared" ca="1" si="36"/>
        <v>RZSJ020-20-11</v>
      </c>
      <c r="E41" s="196" t="s">
        <v>235</v>
      </c>
      <c r="F41" s="186" t="s">
        <v>236</v>
      </c>
      <c r="G41" s="186" t="s">
        <v>94</v>
      </c>
      <c r="H41" s="186" t="s">
        <v>118</v>
      </c>
      <c r="I41" s="186" t="s">
        <v>86</v>
      </c>
      <c r="J41" s="123" t="s">
        <v>227</v>
      </c>
      <c r="K41" s="123" t="s">
        <v>88</v>
      </c>
      <c r="L41" s="187" t="s">
        <v>96</v>
      </c>
      <c r="M41" s="123" t="s">
        <v>154</v>
      </c>
      <c r="N41" s="209">
        <v>1</v>
      </c>
      <c r="O41" s="209">
        <v>12</v>
      </c>
      <c r="P41" s="208">
        <v>43952</v>
      </c>
      <c r="Q41" s="217"/>
      <c r="R41" s="208" t="s">
        <v>80</v>
      </c>
      <c r="S41" s="217" t="s">
        <v>80</v>
      </c>
      <c r="T41" s="208" t="s">
        <v>80</v>
      </c>
      <c r="U41" s="217" t="s">
        <v>80</v>
      </c>
      <c r="V41" s="208">
        <v>43952</v>
      </c>
      <c r="W41" s="217"/>
      <c r="X41" s="208">
        <v>44136</v>
      </c>
      <c r="Y41" s="217"/>
      <c r="Z41" s="208">
        <v>44255</v>
      </c>
      <c r="AA41" s="223"/>
      <c r="AB41" s="146">
        <v>0</v>
      </c>
      <c r="AC41" s="230" t="s">
        <v>228</v>
      </c>
      <c r="AD41" s="146">
        <v>0</v>
      </c>
      <c r="AE41" s="146" t="s">
        <v>90</v>
      </c>
      <c r="AF41" s="146" t="s">
        <v>90</v>
      </c>
      <c r="AG41" s="228">
        <f t="shared" ca="1" si="37"/>
        <v>43921</v>
      </c>
      <c r="AH41" s="228">
        <f t="shared" ca="1" si="38"/>
        <v>0</v>
      </c>
      <c r="AI41" s="146" t="str">
        <f t="shared" ca="1" si="39"/>
        <v>预付款:30.00%，质保金:10.00%，其他款:60.00%</v>
      </c>
      <c r="AJ41" s="146" t="str">
        <f t="shared" ca="1" si="40"/>
        <v>0.00%</v>
      </c>
      <c r="AK41" s="146" t="str">
        <f t="shared" ca="1" si="41"/>
        <v>0.00%</v>
      </c>
      <c r="AL41" s="238" t="str">
        <f t="shared" ca="1" si="42"/>
        <v>0.00%</v>
      </c>
      <c r="AM41" s="239" t="str">
        <f t="shared" ca="1" si="43"/>
        <v>483.44</v>
      </c>
      <c r="AN41" s="240">
        <f t="shared" ca="1" si="44"/>
        <v>0.32750000000000001</v>
      </c>
      <c r="AO41" s="245" t="str">
        <f t="shared" ca="1" si="45"/>
        <v>2.81</v>
      </c>
      <c r="AP41" s="239" t="str">
        <f t="shared" ca="1" si="59"/>
        <v>1.58</v>
      </c>
      <c r="AQ41" s="245" t="str">
        <f t="shared" ca="1" si="46"/>
        <v>19.80</v>
      </c>
      <c r="AR41" s="239" t="str">
        <f t="shared" ca="1" si="47"/>
        <v>.00</v>
      </c>
      <c r="AS41" s="245" t="str">
        <f t="shared" ca="1" si="60"/>
        <v>.00</v>
      </c>
      <c r="AT41" s="239" t="str">
        <f t="shared" ca="1" si="61"/>
        <v>.50</v>
      </c>
      <c r="AU41" s="253" t="str">
        <f t="shared" ca="1" si="48"/>
        <v>24.70</v>
      </c>
      <c r="AV41" s="254" t="str">
        <f t="shared" ca="1" si="49"/>
        <v>.00</v>
      </c>
      <c r="AW41" s="263" t="str">
        <f t="shared" ca="1" si="50"/>
        <v>.00</v>
      </c>
      <c r="AX41" s="256" t="str">
        <f t="shared" ca="1" si="51"/>
        <v>.00</v>
      </c>
      <c r="AY41" s="263" t="str">
        <f t="shared" ca="1" si="52"/>
        <v>.00</v>
      </c>
      <c r="AZ41" s="256" t="str">
        <f t="shared" ca="1" si="53"/>
        <v>.00</v>
      </c>
      <c r="BA41" s="263" t="str">
        <f t="shared" ca="1" si="54"/>
        <v>.00</v>
      </c>
      <c r="BB41" s="256" t="str">
        <f t="shared" ca="1" si="55"/>
        <v>.00</v>
      </c>
      <c r="BC41" s="263" t="str">
        <f t="shared" ca="1" si="56"/>
        <v>.00</v>
      </c>
      <c r="BD41" s="270" t="str">
        <f t="shared" ca="1" si="57"/>
        <v>否</v>
      </c>
      <c r="BE41" s="272" t="str">
        <f t="shared" ca="1" si="30"/>
        <v>/</v>
      </c>
      <c r="BF41" s="270" t="s">
        <v>80</v>
      </c>
      <c r="BG41" s="273" t="str">
        <f t="shared" ca="1" si="58"/>
        <v>/</v>
      </c>
      <c r="BH41" s="274" t="str">
        <f t="shared" ca="1" si="33"/>
        <v>/</v>
      </c>
      <c r="BI41" s="284"/>
      <c r="BJ41" s="110"/>
      <c r="BK41" s="286"/>
    </row>
    <row r="42" spans="1:63" ht="42" customHeight="1">
      <c r="A42" s="123">
        <f t="shared" si="34"/>
        <v>40</v>
      </c>
      <c r="B42" s="187" t="s">
        <v>237</v>
      </c>
      <c r="C42" s="109" t="str">
        <f t="shared" ca="1" si="35"/>
        <v>500723480</v>
      </c>
      <c r="D42" s="109" t="str">
        <f t="shared" ca="1" si="36"/>
        <v>RZSJ020-20-11</v>
      </c>
      <c r="E42" s="196" t="s">
        <v>238</v>
      </c>
      <c r="F42" s="186" t="s">
        <v>239</v>
      </c>
      <c r="G42" s="186" t="s">
        <v>94</v>
      </c>
      <c r="H42" s="186" t="s">
        <v>118</v>
      </c>
      <c r="I42" s="186" t="s">
        <v>86</v>
      </c>
      <c r="J42" s="123" t="s">
        <v>227</v>
      </c>
      <c r="K42" s="123"/>
      <c r="L42" s="187" t="s">
        <v>96</v>
      </c>
      <c r="M42" s="123" t="s">
        <v>154</v>
      </c>
      <c r="N42" s="209">
        <v>1</v>
      </c>
      <c r="O42" s="209">
        <v>12</v>
      </c>
      <c r="P42" s="208">
        <v>43952</v>
      </c>
      <c r="Q42" s="217"/>
      <c r="R42" s="208" t="s">
        <v>80</v>
      </c>
      <c r="S42" s="217" t="s">
        <v>80</v>
      </c>
      <c r="T42" s="208" t="s">
        <v>80</v>
      </c>
      <c r="U42" s="217" t="s">
        <v>80</v>
      </c>
      <c r="V42" s="208">
        <v>43952</v>
      </c>
      <c r="W42" s="217"/>
      <c r="X42" s="208">
        <v>44136</v>
      </c>
      <c r="Y42" s="217"/>
      <c r="Z42" s="208">
        <v>44255</v>
      </c>
      <c r="AA42" s="223"/>
      <c r="AB42" s="146">
        <v>0</v>
      </c>
      <c r="AC42" s="230" t="s">
        <v>228</v>
      </c>
      <c r="AD42" s="146">
        <v>0</v>
      </c>
      <c r="AE42" s="146" t="s">
        <v>90</v>
      </c>
      <c r="AF42" s="146" t="s">
        <v>90</v>
      </c>
      <c r="AG42" s="228">
        <f t="shared" ca="1" si="37"/>
        <v>43921</v>
      </c>
      <c r="AH42" s="228">
        <f t="shared" ca="1" si="38"/>
        <v>0</v>
      </c>
      <c r="AI42" s="146" t="str">
        <f t="shared" ca="1" si="39"/>
        <v>预付款:30.00%，质保金:10.00%，其他款:60.00%</v>
      </c>
      <c r="AJ42" s="146" t="str">
        <f t="shared" ca="1" si="40"/>
        <v>0.00%</v>
      </c>
      <c r="AK42" s="146" t="str">
        <f t="shared" ca="1" si="41"/>
        <v>0.00%</v>
      </c>
      <c r="AL42" s="238" t="str">
        <f t="shared" ca="1" si="42"/>
        <v>0.00%</v>
      </c>
      <c r="AM42" s="239" t="str">
        <f t="shared" ca="1" si="43"/>
        <v>483.44</v>
      </c>
      <c r="AN42" s="240">
        <f t="shared" ca="1" si="44"/>
        <v>0.32750000000000001</v>
      </c>
      <c r="AO42" s="245" t="str">
        <f t="shared" ca="1" si="45"/>
        <v>2.81</v>
      </c>
      <c r="AP42" s="239" t="str">
        <f t="shared" ca="1" si="59"/>
        <v>1.58</v>
      </c>
      <c r="AQ42" s="245" t="str">
        <f t="shared" ca="1" si="46"/>
        <v>19.80</v>
      </c>
      <c r="AR42" s="239" t="str">
        <f t="shared" ca="1" si="47"/>
        <v>.00</v>
      </c>
      <c r="AS42" s="245" t="str">
        <f t="shared" ca="1" si="60"/>
        <v>.00</v>
      </c>
      <c r="AT42" s="239" t="str">
        <f t="shared" ca="1" si="61"/>
        <v>.50</v>
      </c>
      <c r="AU42" s="253" t="str">
        <f t="shared" ca="1" si="48"/>
        <v>24.70</v>
      </c>
      <c r="AV42" s="254" t="str">
        <f t="shared" ca="1" si="49"/>
        <v>.00</v>
      </c>
      <c r="AW42" s="263" t="str">
        <f t="shared" ca="1" si="50"/>
        <v>.00</v>
      </c>
      <c r="AX42" s="256" t="str">
        <f t="shared" ca="1" si="51"/>
        <v>.00</v>
      </c>
      <c r="AY42" s="263" t="str">
        <f t="shared" ca="1" si="52"/>
        <v>.00</v>
      </c>
      <c r="AZ42" s="256" t="str">
        <f t="shared" ca="1" si="53"/>
        <v>.00</v>
      </c>
      <c r="BA42" s="263" t="str">
        <f t="shared" ca="1" si="54"/>
        <v>.00</v>
      </c>
      <c r="BB42" s="256" t="str">
        <f t="shared" ca="1" si="55"/>
        <v>.00</v>
      </c>
      <c r="BC42" s="263" t="str">
        <f t="shared" ca="1" si="56"/>
        <v>.00</v>
      </c>
      <c r="BD42" s="270" t="str">
        <f t="shared" ca="1" si="57"/>
        <v>否</v>
      </c>
      <c r="BE42" s="272" t="str">
        <f t="shared" ca="1" si="30"/>
        <v>/</v>
      </c>
      <c r="BF42" s="270" t="s">
        <v>80</v>
      </c>
      <c r="BG42" s="273" t="str">
        <f t="shared" ca="1" si="58"/>
        <v>/</v>
      </c>
      <c r="BH42" s="274" t="str">
        <f t="shared" ca="1" si="33"/>
        <v>/</v>
      </c>
      <c r="BI42" s="284"/>
      <c r="BJ42" s="110"/>
      <c r="BK42" s="286"/>
    </row>
    <row r="43" spans="1:63" ht="42" customHeight="1">
      <c r="A43" s="123">
        <f t="shared" si="34"/>
        <v>41</v>
      </c>
      <c r="B43" s="187" t="s">
        <v>240</v>
      </c>
      <c r="C43" s="109" t="str">
        <f t="shared" ca="1" si="35"/>
        <v>500723480</v>
      </c>
      <c r="D43" s="109" t="str">
        <f t="shared" ca="1" si="36"/>
        <v>RZSJ020-20-11</v>
      </c>
      <c r="E43" s="196" t="s">
        <v>241</v>
      </c>
      <c r="F43" s="186" t="s">
        <v>242</v>
      </c>
      <c r="G43" s="186" t="s">
        <v>94</v>
      </c>
      <c r="H43" s="186" t="s">
        <v>118</v>
      </c>
      <c r="I43" s="186" t="s">
        <v>86</v>
      </c>
      <c r="J43" s="123" t="s">
        <v>227</v>
      </c>
      <c r="K43" s="123"/>
      <c r="L43" s="187" t="s">
        <v>96</v>
      </c>
      <c r="M43" s="123" t="s">
        <v>154</v>
      </c>
      <c r="N43" s="209">
        <v>1</v>
      </c>
      <c r="O43" s="209">
        <v>12</v>
      </c>
      <c r="P43" s="208">
        <v>43952</v>
      </c>
      <c r="Q43" s="217"/>
      <c r="R43" s="208" t="s">
        <v>80</v>
      </c>
      <c r="S43" s="217" t="s">
        <v>80</v>
      </c>
      <c r="T43" s="208" t="s">
        <v>80</v>
      </c>
      <c r="U43" s="217" t="s">
        <v>80</v>
      </c>
      <c r="V43" s="208">
        <v>43952</v>
      </c>
      <c r="W43" s="217"/>
      <c r="X43" s="208">
        <v>44136</v>
      </c>
      <c r="Y43" s="217"/>
      <c r="Z43" s="208">
        <v>44255</v>
      </c>
      <c r="AA43" s="223"/>
      <c r="AB43" s="146">
        <v>0</v>
      </c>
      <c r="AC43" s="230" t="s">
        <v>228</v>
      </c>
      <c r="AD43" s="146">
        <v>0</v>
      </c>
      <c r="AE43" s="146" t="s">
        <v>90</v>
      </c>
      <c r="AF43" s="146" t="s">
        <v>90</v>
      </c>
      <c r="AG43" s="228">
        <f t="shared" ca="1" si="37"/>
        <v>43921</v>
      </c>
      <c r="AH43" s="228">
        <f t="shared" ca="1" si="38"/>
        <v>0</v>
      </c>
      <c r="AI43" s="146" t="str">
        <f t="shared" ca="1" si="39"/>
        <v>预付款:30.00%，质保金:10.00%，其他款:60.00%</v>
      </c>
      <c r="AJ43" s="146" t="str">
        <f t="shared" ca="1" si="40"/>
        <v>0.00%</v>
      </c>
      <c r="AK43" s="146" t="str">
        <f t="shared" ca="1" si="41"/>
        <v>0.00%</v>
      </c>
      <c r="AL43" s="238" t="str">
        <f t="shared" ca="1" si="42"/>
        <v>0.00%</v>
      </c>
      <c r="AM43" s="239" t="str">
        <f t="shared" ca="1" si="43"/>
        <v>483.44</v>
      </c>
      <c r="AN43" s="240">
        <f t="shared" ca="1" si="44"/>
        <v>0.37319999999999998</v>
      </c>
      <c r="AO43" s="245" t="str">
        <f t="shared" ca="1" si="45"/>
        <v>2.81</v>
      </c>
      <c r="AP43" s="239" t="str">
        <f t="shared" ca="1" si="59"/>
        <v>1.58</v>
      </c>
      <c r="AQ43" s="245" t="str">
        <f t="shared" ca="1" si="46"/>
        <v>18.00</v>
      </c>
      <c r="AR43" s="239" t="str">
        <f t="shared" ca="1" si="47"/>
        <v>.00</v>
      </c>
      <c r="AS43" s="245" t="str">
        <f t="shared" ca="1" si="60"/>
        <v>.00</v>
      </c>
      <c r="AT43" s="239" t="str">
        <f t="shared" ca="1" si="61"/>
        <v>.50</v>
      </c>
      <c r="AU43" s="253" t="str">
        <f t="shared" ca="1" si="48"/>
        <v>22.90</v>
      </c>
      <c r="AV43" s="254" t="str">
        <f t="shared" ca="1" si="49"/>
        <v>.00</v>
      </c>
      <c r="AW43" s="263" t="str">
        <f t="shared" ca="1" si="50"/>
        <v>.00</v>
      </c>
      <c r="AX43" s="256" t="str">
        <f t="shared" ca="1" si="51"/>
        <v>.00</v>
      </c>
      <c r="AY43" s="263" t="str">
        <f t="shared" ca="1" si="52"/>
        <v>.00</v>
      </c>
      <c r="AZ43" s="256" t="str">
        <f t="shared" ca="1" si="53"/>
        <v>.00</v>
      </c>
      <c r="BA43" s="263" t="str">
        <f t="shared" ca="1" si="54"/>
        <v>.00</v>
      </c>
      <c r="BB43" s="256" t="str">
        <f t="shared" ca="1" si="55"/>
        <v>.00</v>
      </c>
      <c r="BC43" s="263" t="str">
        <f t="shared" ca="1" si="56"/>
        <v>.00</v>
      </c>
      <c r="BD43" s="270" t="str">
        <f t="shared" ca="1" si="57"/>
        <v>否</v>
      </c>
      <c r="BE43" s="272" t="str">
        <f t="shared" ca="1" si="30"/>
        <v>/</v>
      </c>
      <c r="BF43" s="270" t="s">
        <v>80</v>
      </c>
      <c r="BG43" s="273" t="str">
        <f t="shared" ca="1" si="58"/>
        <v>/</v>
      </c>
      <c r="BH43" s="274" t="str">
        <f t="shared" ca="1" si="33"/>
        <v>/</v>
      </c>
      <c r="BI43" s="284"/>
      <c r="BJ43" s="110"/>
      <c r="BK43" s="286"/>
    </row>
    <row r="44" spans="1:63" ht="42" customHeight="1">
      <c r="A44" s="123">
        <f t="shared" ref="A44:A61" si="62">ROW()-2</f>
        <v>42</v>
      </c>
      <c r="B44" s="187" t="s">
        <v>243</v>
      </c>
      <c r="C44" s="109" t="str">
        <f t="shared" ca="1" si="35"/>
        <v>500723480</v>
      </c>
      <c r="D44" s="109" t="str">
        <f t="shared" ca="1" si="36"/>
        <v>RZSJ020-20-11</v>
      </c>
      <c r="E44" s="196" t="s">
        <v>244</v>
      </c>
      <c r="F44" s="186" t="s">
        <v>207</v>
      </c>
      <c r="G44" s="186" t="s">
        <v>94</v>
      </c>
      <c r="H44" s="186" t="s">
        <v>118</v>
      </c>
      <c r="I44" s="186" t="s">
        <v>86</v>
      </c>
      <c r="J44" s="123" t="s">
        <v>227</v>
      </c>
      <c r="K44" s="123"/>
      <c r="L44" s="187" t="s">
        <v>96</v>
      </c>
      <c r="M44" s="123" t="s">
        <v>154</v>
      </c>
      <c r="N44" s="209">
        <v>1</v>
      </c>
      <c r="O44" s="209">
        <v>12</v>
      </c>
      <c r="P44" s="208">
        <v>43952</v>
      </c>
      <c r="Q44" s="217"/>
      <c r="R44" s="208" t="s">
        <v>80</v>
      </c>
      <c r="S44" s="217" t="s">
        <v>80</v>
      </c>
      <c r="T44" s="208" t="s">
        <v>80</v>
      </c>
      <c r="U44" s="217" t="s">
        <v>80</v>
      </c>
      <c r="V44" s="208">
        <v>43952</v>
      </c>
      <c r="W44" s="217"/>
      <c r="X44" s="208">
        <v>44136</v>
      </c>
      <c r="Y44" s="217"/>
      <c r="Z44" s="208">
        <v>44255</v>
      </c>
      <c r="AA44" s="223"/>
      <c r="AB44" s="146">
        <v>0</v>
      </c>
      <c r="AC44" s="230" t="s">
        <v>228</v>
      </c>
      <c r="AD44" s="146">
        <v>0</v>
      </c>
      <c r="AE44" s="146" t="s">
        <v>90</v>
      </c>
      <c r="AF44" s="146" t="s">
        <v>90</v>
      </c>
      <c r="AG44" s="228">
        <f t="shared" ca="1" si="37"/>
        <v>43921</v>
      </c>
      <c r="AH44" s="228">
        <f t="shared" ca="1" si="38"/>
        <v>0</v>
      </c>
      <c r="AI44" s="146" t="str">
        <f t="shared" ca="1" si="39"/>
        <v>预付款:30.00%，质保金:10.00%，其他款:60.00%</v>
      </c>
      <c r="AJ44" s="146" t="str">
        <f t="shared" ca="1" si="40"/>
        <v>0.00%</v>
      </c>
      <c r="AK44" s="146" t="str">
        <f t="shared" ca="1" si="41"/>
        <v>0.00%</v>
      </c>
      <c r="AL44" s="238" t="str">
        <f t="shared" ca="1" si="42"/>
        <v>0.00%</v>
      </c>
      <c r="AM44" s="239" t="str">
        <f t="shared" ca="1" si="43"/>
        <v>483.44</v>
      </c>
      <c r="AN44" s="240">
        <f t="shared" ca="1" si="44"/>
        <v>0.37319999999999998</v>
      </c>
      <c r="AO44" s="245" t="str">
        <f t="shared" ca="1" si="45"/>
        <v>2.81</v>
      </c>
      <c r="AP44" s="239" t="str">
        <f t="shared" ca="1" si="59"/>
        <v>1.58</v>
      </c>
      <c r="AQ44" s="245" t="str">
        <f t="shared" ca="1" si="46"/>
        <v>18.00</v>
      </c>
      <c r="AR44" s="239" t="str">
        <f t="shared" ca="1" si="47"/>
        <v>.00</v>
      </c>
      <c r="AS44" s="245" t="str">
        <f t="shared" ca="1" si="60"/>
        <v>.00</v>
      </c>
      <c r="AT44" s="239" t="str">
        <f t="shared" ca="1" si="61"/>
        <v>.50</v>
      </c>
      <c r="AU44" s="253" t="str">
        <f t="shared" ca="1" si="48"/>
        <v>22.90</v>
      </c>
      <c r="AV44" s="254" t="str">
        <f t="shared" ca="1" si="49"/>
        <v>.00</v>
      </c>
      <c r="AW44" s="263" t="str">
        <f t="shared" ca="1" si="50"/>
        <v>.00</v>
      </c>
      <c r="AX44" s="256" t="str">
        <f t="shared" ca="1" si="51"/>
        <v>.00</v>
      </c>
      <c r="AY44" s="263" t="str">
        <f t="shared" ca="1" si="52"/>
        <v>.00</v>
      </c>
      <c r="AZ44" s="256" t="str">
        <f t="shared" ca="1" si="53"/>
        <v>.00</v>
      </c>
      <c r="BA44" s="263" t="str">
        <f t="shared" ca="1" si="54"/>
        <v>.00</v>
      </c>
      <c r="BB44" s="256" t="str">
        <f t="shared" ca="1" si="55"/>
        <v>.00</v>
      </c>
      <c r="BC44" s="263" t="str">
        <f t="shared" ca="1" si="56"/>
        <v>.00</v>
      </c>
      <c r="BD44" s="270" t="str">
        <f t="shared" ca="1" si="57"/>
        <v>否</v>
      </c>
      <c r="BE44" s="272" t="str">
        <f t="shared" ca="1" si="30"/>
        <v>/</v>
      </c>
      <c r="BF44" s="270" t="s">
        <v>80</v>
      </c>
      <c r="BG44" s="273" t="str">
        <f t="shared" ca="1" si="58"/>
        <v>/</v>
      </c>
      <c r="BH44" s="274" t="str">
        <f t="shared" ca="1" si="33"/>
        <v>/</v>
      </c>
      <c r="BI44" s="284"/>
      <c r="BJ44" s="110"/>
      <c r="BK44" s="286"/>
    </row>
    <row r="45" spans="1:63" ht="42" customHeight="1">
      <c r="A45" s="123">
        <f t="shared" si="62"/>
        <v>43</v>
      </c>
      <c r="B45" s="187" t="s">
        <v>245</v>
      </c>
      <c r="C45" s="109" t="str">
        <f t="shared" ca="1" si="35"/>
        <v>500723480</v>
      </c>
      <c r="D45" s="109" t="str">
        <f t="shared" ca="1" si="36"/>
        <v>RZSJ020-20-11</v>
      </c>
      <c r="E45" s="196" t="s">
        <v>246</v>
      </c>
      <c r="F45" s="186" t="s">
        <v>72</v>
      </c>
      <c r="G45" s="186" t="s">
        <v>94</v>
      </c>
      <c r="H45" s="186" t="s">
        <v>118</v>
      </c>
      <c r="I45" s="186" t="s">
        <v>86</v>
      </c>
      <c r="J45" s="123" t="s">
        <v>227</v>
      </c>
      <c r="K45" s="123" t="s">
        <v>77</v>
      </c>
      <c r="L45" s="187" t="s">
        <v>96</v>
      </c>
      <c r="M45" s="123" t="s">
        <v>154</v>
      </c>
      <c r="N45" s="209">
        <v>2</v>
      </c>
      <c r="O45" s="209">
        <v>12</v>
      </c>
      <c r="P45" s="208">
        <v>43952</v>
      </c>
      <c r="Q45" s="217"/>
      <c r="R45" s="208" t="s">
        <v>80</v>
      </c>
      <c r="S45" s="217" t="s">
        <v>80</v>
      </c>
      <c r="T45" s="208" t="s">
        <v>80</v>
      </c>
      <c r="U45" s="217" t="s">
        <v>80</v>
      </c>
      <c r="V45" s="208">
        <v>43952</v>
      </c>
      <c r="W45" s="217"/>
      <c r="X45" s="208">
        <v>44136</v>
      </c>
      <c r="Y45" s="217"/>
      <c r="Z45" s="208">
        <v>44255</v>
      </c>
      <c r="AA45" s="223"/>
      <c r="AB45" s="146">
        <v>0</v>
      </c>
      <c r="AC45" s="230" t="s">
        <v>228</v>
      </c>
      <c r="AD45" s="146">
        <v>0</v>
      </c>
      <c r="AE45" s="146" t="s">
        <v>90</v>
      </c>
      <c r="AF45" s="146" t="s">
        <v>90</v>
      </c>
      <c r="AG45" s="228">
        <f t="shared" ca="1" si="37"/>
        <v>43921</v>
      </c>
      <c r="AH45" s="228">
        <f t="shared" ca="1" si="38"/>
        <v>0</v>
      </c>
      <c r="AI45" s="146" t="str">
        <f t="shared" ca="1" si="39"/>
        <v>预付款:30.00%，质保金:10.00%，其他款:60.00%</v>
      </c>
      <c r="AJ45" s="146" t="str">
        <f t="shared" ca="1" si="40"/>
        <v>0.00%</v>
      </c>
      <c r="AK45" s="146" t="str">
        <f t="shared" ca="1" si="41"/>
        <v>0.00%</v>
      </c>
      <c r="AL45" s="238" t="str">
        <f t="shared" ca="1" si="42"/>
        <v>0.00%</v>
      </c>
      <c r="AM45" s="239" t="str">
        <f t="shared" ca="1" si="43"/>
        <v>483.44</v>
      </c>
      <c r="AN45" s="240">
        <f t="shared" ca="1" si="44"/>
        <v>7.1599999999999997E-2</v>
      </c>
      <c r="AO45" s="245">
        <v>0</v>
      </c>
      <c r="AP45" s="239">
        <v>0</v>
      </c>
      <c r="AQ45" s="245" t="str">
        <f t="shared" ca="1" si="46"/>
        <v>28.80</v>
      </c>
      <c r="AR45" s="239" t="str">
        <f t="shared" ca="1" si="47"/>
        <v>.00</v>
      </c>
      <c r="AS45" s="245" t="str">
        <f t="shared" ca="1" si="60"/>
        <v>.00</v>
      </c>
      <c r="AT45" s="239" t="str">
        <f t="shared" ca="1" si="61"/>
        <v>.50</v>
      </c>
      <c r="AU45" s="253" t="str">
        <f t="shared" ca="1" si="48"/>
        <v>29.30</v>
      </c>
      <c r="AV45" s="254" t="str">
        <f t="shared" ca="1" si="49"/>
        <v>.00</v>
      </c>
      <c r="AW45" s="263" t="str">
        <f t="shared" ca="1" si="50"/>
        <v>.00</v>
      </c>
      <c r="AX45" s="256" t="str">
        <f t="shared" ca="1" si="51"/>
        <v>.00</v>
      </c>
      <c r="AY45" s="263" t="str">
        <f t="shared" ca="1" si="52"/>
        <v>.00</v>
      </c>
      <c r="AZ45" s="256" t="str">
        <f t="shared" ca="1" si="53"/>
        <v>.00</v>
      </c>
      <c r="BA45" s="263" t="str">
        <f t="shared" ca="1" si="54"/>
        <v>.00</v>
      </c>
      <c r="BB45" s="256" t="str">
        <f t="shared" ca="1" si="55"/>
        <v>.00</v>
      </c>
      <c r="BC45" s="263" t="str">
        <f t="shared" ca="1" si="56"/>
        <v>.00</v>
      </c>
      <c r="BD45" s="270" t="str">
        <f t="shared" ca="1" si="57"/>
        <v>否</v>
      </c>
      <c r="BE45" s="272" t="str">
        <f t="shared" ca="1" si="30"/>
        <v>/</v>
      </c>
      <c r="BF45" s="270" t="s">
        <v>80</v>
      </c>
      <c r="BG45" s="273" t="str">
        <f t="shared" ca="1" si="58"/>
        <v>/</v>
      </c>
      <c r="BH45" s="274" t="str">
        <f t="shared" ca="1" si="33"/>
        <v>/</v>
      </c>
      <c r="BI45" s="284"/>
      <c r="BJ45" s="110"/>
      <c r="BK45" s="286"/>
    </row>
    <row r="46" spans="1:63" ht="42" customHeight="1">
      <c r="A46" s="123">
        <f t="shared" si="62"/>
        <v>44</v>
      </c>
      <c r="B46" s="187" t="s">
        <v>247</v>
      </c>
      <c r="C46" s="109" t="str">
        <f t="shared" ca="1" si="35"/>
        <v>500723480</v>
      </c>
      <c r="D46" s="109" t="str">
        <f t="shared" ca="1" si="36"/>
        <v>RZSJ020-20-11</v>
      </c>
      <c r="E46" s="196" t="s">
        <v>248</v>
      </c>
      <c r="F46" s="186" t="s">
        <v>249</v>
      </c>
      <c r="G46" s="186" t="s">
        <v>94</v>
      </c>
      <c r="H46" s="186" t="s">
        <v>118</v>
      </c>
      <c r="I46" s="186" t="s">
        <v>86</v>
      </c>
      <c r="J46" s="123" t="s">
        <v>227</v>
      </c>
      <c r="K46" s="123" t="s">
        <v>250</v>
      </c>
      <c r="L46" s="187" t="s">
        <v>96</v>
      </c>
      <c r="M46" s="123" t="s">
        <v>154</v>
      </c>
      <c r="N46" s="209">
        <v>1</v>
      </c>
      <c r="O46" s="209">
        <v>12</v>
      </c>
      <c r="P46" s="208">
        <v>43952</v>
      </c>
      <c r="Q46" s="217"/>
      <c r="R46" s="208" t="s">
        <v>80</v>
      </c>
      <c r="S46" s="217" t="s">
        <v>80</v>
      </c>
      <c r="T46" s="208" t="s">
        <v>80</v>
      </c>
      <c r="U46" s="217" t="s">
        <v>80</v>
      </c>
      <c r="V46" s="208">
        <v>43952</v>
      </c>
      <c r="W46" s="217"/>
      <c r="X46" s="208">
        <v>44136</v>
      </c>
      <c r="Y46" s="217"/>
      <c r="Z46" s="208">
        <v>44255</v>
      </c>
      <c r="AA46" s="223"/>
      <c r="AB46" s="146">
        <v>0</v>
      </c>
      <c r="AC46" s="230" t="s">
        <v>228</v>
      </c>
      <c r="AD46" s="146">
        <v>0</v>
      </c>
      <c r="AE46" s="146" t="s">
        <v>90</v>
      </c>
      <c r="AF46" s="146" t="s">
        <v>90</v>
      </c>
      <c r="AG46" s="228">
        <f t="shared" ca="1" si="37"/>
        <v>43921</v>
      </c>
      <c r="AH46" s="228">
        <f t="shared" ca="1" si="38"/>
        <v>0</v>
      </c>
      <c r="AI46" s="146" t="str">
        <f t="shared" ca="1" si="39"/>
        <v>预付款:30.00%，质保金:10.00%，其他款:60.00%</v>
      </c>
      <c r="AJ46" s="146" t="str">
        <f t="shared" ca="1" si="40"/>
        <v>0.00%</v>
      </c>
      <c r="AK46" s="146" t="str">
        <f t="shared" ca="1" si="41"/>
        <v>0.00%</v>
      </c>
      <c r="AL46" s="238" t="str">
        <f t="shared" ca="1" si="42"/>
        <v>0.00%</v>
      </c>
      <c r="AM46" s="239" t="str">
        <f t="shared" ca="1" si="43"/>
        <v>483.44</v>
      </c>
      <c r="AN46" s="240">
        <f t="shared" ca="1" si="44"/>
        <v>0.32750000000000001</v>
      </c>
      <c r="AO46" s="245" t="str">
        <f t="shared" ca="1" si="45"/>
        <v>2.81</v>
      </c>
      <c r="AP46" s="239" t="str">
        <f t="shared" ca="1" si="59"/>
        <v>1.58</v>
      </c>
      <c r="AQ46" s="245" t="str">
        <f t="shared" ca="1" si="46"/>
        <v>19.80</v>
      </c>
      <c r="AR46" s="239" t="str">
        <f t="shared" ca="1" si="47"/>
        <v>.00</v>
      </c>
      <c r="AS46" s="245" t="str">
        <f t="shared" ca="1" si="60"/>
        <v>.00</v>
      </c>
      <c r="AT46" s="239" t="str">
        <f t="shared" ca="1" si="61"/>
        <v>.50</v>
      </c>
      <c r="AU46" s="253" t="str">
        <f t="shared" ca="1" si="48"/>
        <v>24.70</v>
      </c>
      <c r="AV46" s="254" t="str">
        <f t="shared" ca="1" si="49"/>
        <v>.00</v>
      </c>
      <c r="AW46" s="263" t="str">
        <f t="shared" ca="1" si="50"/>
        <v>.00</v>
      </c>
      <c r="AX46" s="256" t="str">
        <f t="shared" ca="1" si="51"/>
        <v>.00</v>
      </c>
      <c r="AY46" s="263" t="str">
        <f t="shared" ca="1" si="52"/>
        <v>.00</v>
      </c>
      <c r="AZ46" s="256" t="str">
        <f t="shared" ca="1" si="53"/>
        <v>.00</v>
      </c>
      <c r="BA46" s="263" t="str">
        <f t="shared" ca="1" si="54"/>
        <v>.00</v>
      </c>
      <c r="BB46" s="256" t="str">
        <f t="shared" ca="1" si="55"/>
        <v>.00</v>
      </c>
      <c r="BC46" s="263" t="str">
        <f t="shared" ca="1" si="56"/>
        <v>.00</v>
      </c>
      <c r="BD46" s="270" t="str">
        <f t="shared" ca="1" si="57"/>
        <v>否</v>
      </c>
      <c r="BE46" s="272" t="str">
        <f t="shared" ca="1" si="30"/>
        <v>/</v>
      </c>
      <c r="BF46" s="270" t="s">
        <v>80</v>
      </c>
      <c r="BG46" s="273" t="str">
        <f t="shared" ca="1" si="58"/>
        <v>/</v>
      </c>
      <c r="BH46" s="274" t="str">
        <f t="shared" ca="1" si="33"/>
        <v>/</v>
      </c>
      <c r="BI46" s="284"/>
      <c r="BJ46" s="110"/>
      <c r="BK46" s="286"/>
    </row>
    <row r="47" spans="1:63" ht="42" customHeight="1">
      <c r="A47" s="123">
        <f t="shared" si="62"/>
        <v>45</v>
      </c>
      <c r="B47" s="187" t="s">
        <v>251</v>
      </c>
      <c r="C47" s="109" t="str">
        <f t="shared" ca="1" si="35"/>
        <v>500723480</v>
      </c>
      <c r="D47" s="109" t="str">
        <f t="shared" ca="1" si="36"/>
        <v>RZSJ020-20-11</v>
      </c>
      <c r="E47" s="196" t="s">
        <v>252</v>
      </c>
      <c r="F47" s="186" t="s">
        <v>253</v>
      </c>
      <c r="G47" s="186" t="s">
        <v>94</v>
      </c>
      <c r="H47" s="186" t="s">
        <v>118</v>
      </c>
      <c r="I47" s="186" t="s">
        <v>86</v>
      </c>
      <c r="J47" s="123" t="s">
        <v>227</v>
      </c>
      <c r="K47" s="123"/>
      <c r="L47" s="187" t="s">
        <v>96</v>
      </c>
      <c r="M47" s="123" t="s">
        <v>154</v>
      </c>
      <c r="N47" s="209">
        <v>1</v>
      </c>
      <c r="O47" s="209">
        <v>12</v>
      </c>
      <c r="P47" s="208">
        <v>43952</v>
      </c>
      <c r="Q47" s="217"/>
      <c r="R47" s="208" t="s">
        <v>80</v>
      </c>
      <c r="S47" s="217" t="s">
        <v>80</v>
      </c>
      <c r="T47" s="208" t="s">
        <v>80</v>
      </c>
      <c r="U47" s="217" t="s">
        <v>80</v>
      </c>
      <c r="V47" s="208">
        <v>43952</v>
      </c>
      <c r="W47" s="217"/>
      <c r="X47" s="208">
        <v>44136</v>
      </c>
      <c r="Y47" s="217"/>
      <c r="Z47" s="208">
        <v>44255</v>
      </c>
      <c r="AA47" s="223"/>
      <c r="AB47" s="146">
        <v>0</v>
      </c>
      <c r="AC47" s="230" t="s">
        <v>228</v>
      </c>
      <c r="AD47" s="146">
        <v>0</v>
      </c>
      <c r="AE47" s="146" t="s">
        <v>90</v>
      </c>
      <c r="AF47" s="146" t="s">
        <v>90</v>
      </c>
      <c r="AG47" s="228">
        <f t="shared" ca="1" si="37"/>
        <v>43921</v>
      </c>
      <c r="AH47" s="228">
        <f t="shared" ca="1" si="38"/>
        <v>0</v>
      </c>
      <c r="AI47" s="146" t="str">
        <f t="shared" ca="1" si="39"/>
        <v>预付款:30.00%，质保金:10.00%，其他款:60.00%</v>
      </c>
      <c r="AJ47" s="146" t="str">
        <f t="shared" ca="1" si="40"/>
        <v>0.00%</v>
      </c>
      <c r="AK47" s="146" t="str">
        <f t="shared" ca="1" si="41"/>
        <v>0.00%</v>
      </c>
      <c r="AL47" s="238" t="str">
        <f t="shared" ca="1" si="42"/>
        <v>0.00%</v>
      </c>
      <c r="AM47" s="239" t="str">
        <f t="shared" ca="1" si="43"/>
        <v>483.44</v>
      </c>
      <c r="AN47" s="240">
        <f t="shared" ca="1" si="44"/>
        <v>0.32750000000000001</v>
      </c>
      <c r="AO47" s="245" t="str">
        <f t="shared" ca="1" si="45"/>
        <v>2.81</v>
      </c>
      <c r="AP47" s="239" t="str">
        <f t="shared" ca="1" si="59"/>
        <v>1.58</v>
      </c>
      <c r="AQ47" s="245" t="str">
        <f t="shared" ca="1" si="46"/>
        <v>19.80</v>
      </c>
      <c r="AR47" s="239" t="str">
        <f t="shared" ca="1" si="47"/>
        <v>.00</v>
      </c>
      <c r="AS47" s="245" t="str">
        <f t="shared" ca="1" si="60"/>
        <v>.00</v>
      </c>
      <c r="AT47" s="239" t="str">
        <f t="shared" ca="1" si="61"/>
        <v>.50</v>
      </c>
      <c r="AU47" s="253" t="str">
        <f t="shared" ca="1" si="48"/>
        <v>24.70</v>
      </c>
      <c r="AV47" s="254" t="str">
        <f t="shared" ca="1" si="49"/>
        <v>.00</v>
      </c>
      <c r="AW47" s="263" t="str">
        <f t="shared" ca="1" si="50"/>
        <v>.00</v>
      </c>
      <c r="AX47" s="256" t="str">
        <f t="shared" ca="1" si="51"/>
        <v>.00</v>
      </c>
      <c r="AY47" s="263" t="str">
        <f t="shared" ca="1" si="52"/>
        <v>.00</v>
      </c>
      <c r="AZ47" s="256" t="str">
        <f t="shared" ca="1" si="53"/>
        <v>.00</v>
      </c>
      <c r="BA47" s="263" t="str">
        <f t="shared" ca="1" si="54"/>
        <v>.00</v>
      </c>
      <c r="BB47" s="256" t="str">
        <f t="shared" ca="1" si="55"/>
        <v>.00</v>
      </c>
      <c r="BC47" s="263" t="str">
        <f t="shared" ca="1" si="56"/>
        <v>.00</v>
      </c>
      <c r="BD47" s="270" t="str">
        <f t="shared" ca="1" si="57"/>
        <v>否</v>
      </c>
      <c r="BE47" s="272" t="str">
        <f t="shared" ca="1" si="30"/>
        <v>/</v>
      </c>
      <c r="BF47" s="270" t="s">
        <v>80</v>
      </c>
      <c r="BG47" s="273" t="str">
        <f t="shared" ca="1" si="58"/>
        <v>/</v>
      </c>
      <c r="BH47" s="274" t="str">
        <f t="shared" ca="1" si="33"/>
        <v>/</v>
      </c>
      <c r="BI47" s="284"/>
      <c r="BJ47" s="110"/>
      <c r="BK47" s="286"/>
    </row>
    <row r="48" spans="1:63" ht="42" customHeight="1">
      <c r="A48" s="123">
        <f t="shared" si="62"/>
        <v>46</v>
      </c>
      <c r="B48" s="187" t="s">
        <v>254</v>
      </c>
      <c r="C48" s="109" t="str">
        <f t="shared" ca="1" si="35"/>
        <v>500723480</v>
      </c>
      <c r="D48" s="109" t="str">
        <f t="shared" ca="1" si="36"/>
        <v>RZSJ020-20-11</v>
      </c>
      <c r="E48" s="196" t="s">
        <v>255</v>
      </c>
      <c r="F48" s="186" t="s">
        <v>256</v>
      </c>
      <c r="G48" s="186" t="s">
        <v>94</v>
      </c>
      <c r="H48" s="186" t="s">
        <v>118</v>
      </c>
      <c r="I48" s="186" t="s">
        <v>86</v>
      </c>
      <c r="J48" s="123" t="s">
        <v>227</v>
      </c>
      <c r="K48" s="123"/>
      <c r="L48" s="187" t="s">
        <v>96</v>
      </c>
      <c r="M48" s="123" t="s">
        <v>154</v>
      </c>
      <c r="N48" s="209">
        <v>1</v>
      </c>
      <c r="O48" s="209">
        <v>12</v>
      </c>
      <c r="P48" s="208">
        <v>43952</v>
      </c>
      <c r="Q48" s="217"/>
      <c r="R48" s="208" t="s">
        <v>80</v>
      </c>
      <c r="S48" s="217" t="s">
        <v>80</v>
      </c>
      <c r="T48" s="208" t="s">
        <v>80</v>
      </c>
      <c r="U48" s="217" t="s">
        <v>80</v>
      </c>
      <c r="V48" s="208">
        <v>43952</v>
      </c>
      <c r="W48" s="217"/>
      <c r="X48" s="208">
        <v>44136</v>
      </c>
      <c r="Y48" s="217"/>
      <c r="Z48" s="208">
        <v>44255</v>
      </c>
      <c r="AA48" s="223"/>
      <c r="AB48" s="146">
        <v>0</v>
      </c>
      <c r="AC48" s="230" t="s">
        <v>228</v>
      </c>
      <c r="AD48" s="146">
        <v>0</v>
      </c>
      <c r="AE48" s="146" t="s">
        <v>90</v>
      </c>
      <c r="AF48" s="146" t="s">
        <v>90</v>
      </c>
      <c r="AG48" s="228">
        <f t="shared" ca="1" si="37"/>
        <v>43921</v>
      </c>
      <c r="AH48" s="228">
        <f t="shared" ca="1" si="38"/>
        <v>0</v>
      </c>
      <c r="AI48" s="146" t="str">
        <f t="shared" ca="1" si="39"/>
        <v>预付款:30.00%，质保金:10.00%，其他款:60.00%</v>
      </c>
      <c r="AJ48" s="146" t="str">
        <f t="shared" ca="1" si="40"/>
        <v>0.00%</v>
      </c>
      <c r="AK48" s="146" t="str">
        <f t="shared" ca="1" si="41"/>
        <v>0.00%</v>
      </c>
      <c r="AL48" s="238" t="str">
        <f t="shared" ca="1" si="42"/>
        <v>0.00%</v>
      </c>
      <c r="AM48" s="239" t="str">
        <f t="shared" ca="1" si="43"/>
        <v>483.44</v>
      </c>
      <c r="AN48" s="240">
        <f t="shared" ca="1" si="44"/>
        <v>0.32750000000000001</v>
      </c>
      <c r="AO48" s="245" t="str">
        <f t="shared" ca="1" si="45"/>
        <v>2.81</v>
      </c>
      <c r="AP48" s="239" t="str">
        <f t="shared" ca="1" si="59"/>
        <v>1.58</v>
      </c>
      <c r="AQ48" s="245" t="str">
        <f t="shared" ca="1" si="46"/>
        <v>19.80</v>
      </c>
      <c r="AR48" s="239" t="str">
        <f t="shared" ca="1" si="47"/>
        <v>.00</v>
      </c>
      <c r="AS48" s="245" t="str">
        <f t="shared" ca="1" si="60"/>
        <v>.00</v>
      </c>
      <c r="AT48" s="239" t="str">
        <f t="shared" ca="1" si="61"/>
        <v>.50</v>
      </c>
      <c r="AU48" s="253" t="str">
        <f t="shared" ca="1" si="48"/>
        <v>24.70</v>
      </c>
      <c r="AV48" s="254" t="str">
        <f t="shared" ca="1" si="49"/>
        <v>.00</v>
      </c>
      <c r="AW48" s="263" t="str">
        <f t="shared" ca="1" si="50"/>
        <v>.00</v>
      </c>
      <c r="AX48" s="256" t="str">
        <f t="shared" ca="1" si="51"/>
        <v>.00</v>
      </c>
      <c r="AY48" s="263" t="str">
        <f t="shared" ca="1" si="52"/>
        <v>.00</v>
      </c>
      <c r="AZ48" s="256" t="str">
        <f t="shared" ca="1" si="53"/>
        <v>.00</v>
      </c>
      <c r="BA48" s="263" t="str">
        <f t="shared" ca="1" si="54"/>
        <v>.00</v>
      </c>
      <c r="BB48" s="256" t="str">
        <f t="shared" ca="1" si="55"/>
        <v>.00</v>
      </c>
      <c r="BC48" s="263" t="str">
        <f t="shared" ca="1" si="56"/>
        <v>.00</v>
      </c>
      <c r="BD48" s="270" t="str">
        <f t="shared" ca="1" si="57"/>
        <v>否</v>
      </c>
      <c r="BE48" s="272" t="str">
        <f t="shared" ca="1" si="30"/>
        <v>/</v>
      </c>
      <c r="BF48" s="270" t="s">
        <v>80</v>
      </c>
      <c r="BG48" s="273" t="str">
        <f t="shared" ca="1" si="58"/>
        <v>/</v>
      </c>
      <c r="BH48" s="274" t="str">
        <f t="shared" ca="1" si="33"/>
        <v>/</v>
      </c>
      <c r="BI48" s="284"/>
      <c r="BJ48" s="110"/>
      <c r="BK48" s="286"/>
    </row>
    <row r="49" spans="1:63" ht="42" customHeight="1">
      <c r="A49" s="123">
        <f t="shared" si="62"/>
        <v>47</v>
      </c>
      <c r="B49" s="187" t="s">
        <v>257</v>
      </c>
      <c r="C49" s="109" t="str">
        <f t="shared" ca="1" si="35"/>
        <v>500723480</v>
      </c>
      <c r="D49" s="109" t="str">
        <f t="shared" ca="1" si="36"/>
        <v>RZSJ020-20-11</v>
      </c>
      <c r="E49" s="196" t="s">
        <v>258</v>
      </c>
      <c r="F49" s="186" t="s">
        <v>259</v>
      </c>
      <c r="G49" s="186" t="s">
        <v>94</v>
      </c>
      <c r="H49" s="186" t="s">
        <v>118</v>
      </c>
      <c r="I49" s="186" t="s">
        <v>86</v>
      </c>
      <c r="J49" s="123" t="s">
        <v>227</v>
      </c>
      <c r="K49" s="123"/>
      <c r="L49" s="187" t="s">
        <v>96</v>
      </c>
      <c r="M49" s="123" t="s">
        <v>154</v>
      </c>
      <c r="N49" s="209">
        <v>1</v>
      </c>
      <c r="O49" s="209">
        <v>12</v>
      </c>
      <c r="P49" s="208">
        <v>43952</v>
      </c>
      <c r="Q49" s="217"/>
      <c r="R49" s="208" t="s">
        <v>80</v>
      </c>
      <c r="S49" s="217" t="s">
        <v>80</v>
      </c>
      <c r="T49" s="208" t="s">
        <v>80</v>
      </c>
      <c r="U49" s="217" t="s">
        <v>80</v>
      </c>
      <c r="V49" s="208">
        <v>43952</v>
      </c>
      <c r="W49" s="217"/>
      <c r="X49" s="208">
        <v>44136</v>
      </c>
      <c r="Y49" s="217"/>
      <c r="Z49" s="208">
        <v>44255</v>
      </c>
      <c r="AA49" s="223"/>
      <c r="AB49" s="146">
        <v>0</v>
      </c>
      <c r="AC49" s="230" t="s">
        <v>228</v>
      </c>
      <c r="AD49" s="146">
        <v>0</v>
      </c>
      <c r="AE49" s="146" t="s">
        <v>90</v>
      </c>
      <c r="AF49" s="146" t="s">
        <v>90</v>
      </c>
      <c r="AG49" s="228">
        <f t="shared" ca="1" si="37"/>
        <v>43921</v>
      </c>
      <c r="AH49" s="228">
        <f t="shared" ca="1" si="38"/>
        <v>0</v>
      </c>
      <c r="AI49" s="146" t="str">
        <f t="shared" ca="1" si="39"/>
        <v>预付款:30.00%，质保金:10.00%，其他款:60.00%</v>
      </c>
      <c r="AJ49" s="146" t="str">
        <f t="shared" ca="1" si="40"/>
        <v>0.00%</v>
      </c>
      <c r="AK49" s="146" t="str">
        <f t="shared" ca="1" si="41"/>
        <v>0.00%</v>
      </c>
      <c r="AL49" s="238" t="str">
        <f t="shared" ca="1" si="42"/>
        <v>0.00%</v>
      </c>
      <c r="AM49" s="239" t="str">
        <f t="shared" ca="1" si="43"/>
        <v>483.44</v>
      </c>
      <c r="AN49" s="240">
        <f t="shared" ca="1" si="44"/>
        <v>0.32750000000000001</v>
      </c>
      <c r="AO49" s="245" t="str">
        <f t="shared" ca="1" si="45"/>
        <v>2.81</v>
      </c>
      <c r="AP49" s="239" t="str">
        <f t="shared" ca="1" si="59"/>
        <v>1.58</v>
      </c>
      <c r="AQ49" s="245" t="str">
        <f t="shared" ca="1" si="46"/>
        <v>19.80</v>
      </c>
      <c r="AR49" s="239" t="str">
        <f t="shared" ca="1" si="47"/>
        <v>.00</v>
      </c>
      <c r="AS49" s="245" t="str">
        <f t="shared" ca="1" si="60"/>
        <v>.00</v>
      </c>
      <c r="AT49" s="239" t="str">
        <f t="shared" ca="1" si="61"/>
        <v>.50</v>
      </c>
      <c r="AU49" s="253" t="str">
        <f t="shared" ca="1" si="48"/>
        <v>24.70</v>
      </c>
      <c r="AV49" s="254" t="str">
        <f t="shared" ca="1" si="49"/>
        <v>.00</v>
      </c>
      <c r="AW49" s="263" t="str">
        <f t="shared" ca="1" si="50"/>
        <v>.00</v>
      </c>
      <c r="AX49" s="256" t="str">
        <f t="shared" ca="1" si="51"/>
        <v>.00</v>
      </c>
      <c r="AY49" s="263" t="str">
        <f t="shared" ca="1" si="52"/>
        <v>.00</v>
      </c>
      <c r="AZ49" s="256" t="str">
        <f t="shared" ca="1" si="53"/>
        <v>.00</v>
      </c>
      <c r="BA49" s="263" t="str">
        <f t="shared" ca="1" si="54"/>
        <v>.00</v>
      </c>
      <c r="BB49" s="256" t="str">
        <f t="shared" ca="1" si="55"/>
        <v>.00</v>
      </c>
      <c r="BC49" s="263" t="str">
        <f t="shared" ca="1" si="56"/>
        <v>.00</v>
      </c>
      <c r="BD49" s="270" t="str">
        <f t="shared" ca="1" si="57"/>
        <v>否</v>
      </c>
      <c r="BE49" s="272" t="str">
        <f t="shared" ca="1" si="30"/>
        <v>/</v>
      </c>
      <c r="BF49" s="270" t="s">
        <v>80</v>
      </c>
      <c r="BG49" s="273" t="str">
        <f t="shared" ca="1" si="58"/>
        <v>/</v>
      </c>
      <c r="BH49" s="274" t="str">
        <f t="shared" ca="1" si="33"/>
        <v>/</v>
      </c>
      <c r="BI49" s="284"/>
      <c r="BJ49" s="110"/>
      <c r="BK49" s="286"/>
    </row>
    <row r="50" spans="1:63" ht="42" customHeight="1">
      <c r="A50" s="123">
        <f t="shared" si="62"/>
        <v>48</v>
      </c>
      <c r="B50" s="187" t="s">
        <v>260</v>
      </c>
      <c r="C50" s="109" t="str">
        <f t="shared" ca="1" si="35"/>
        <v>500723480</v>
      </c>
      <c r="D50" s="109" t="str">
        <f t="shared" ca="1" si="36"/>
        <v>RZSJ020-20-11</v>
      </c>
      <c r="E50" s="196" t="s">
        <v>261</v>
      </c>
      <c r="F50" s="186" t="s">
        <v>174</v>
      </c>
      <c r="G50" s="186" t="s">
        <v>94</v>
      </c>
      <c r="H50" s="186" t="s">
        <v>118</v>
      </c>
      <c r="I50" s="186" t="s">
        <v>86</v>
      </c>
      <c r="J50" s="123" t="s">
        <v>227</v>
      </c>
      <c r="K50" s="123"/>
      <c r="L50" s="187" t="s">
        <v>96</v>
      </c>
      <c r="M50" s="123" t="s">
        <v>154</v>
      </c>
      <c r="N50" s="209">
        <v>1</v>
      </c>
      <c r="O50" s="209">
        <v>12</v>
      </c>
      <c r="P50" s="208">
        <v>43952</v>
      </c>
      <c r="Q50" s="217"/>
      <c r="R50" s="208" t="s">
        <v>80</v>
      </c>
      <c r="S50" s="217" t="s">
        <v>80</v>
      </c>
      <c r="T50" s="208" t="s">
        <v>80</v>
      </c>
      <c r="U50" s="217" t="s">
        <v>80</v>
      </c>
      <c r="V50" s="208">
        <v>43952</v>
      </c>
      <c r="W50" s="217"/>
      <c r="X50" s="208">
        <v>44136</v>
      </c>
      <c r="Y50" s="217"/>
      <c r="Z50" s="208">
        <v>44255</v>
      </c>
      <c r="AA50" s="223"/>
      <c r="AB50" s="146">
        <v>0</v>
      </c>
      <c r="AC50" s="230" t="s">
        <v>228</v>
      </c>
      <c r="AD50" s="146">
        <v>0</v>
      </c>
      <c r="AE50" s="146" t="s">
        <v>90</v>
      </c>
      <c r="AF50" s="146" t="s">
        <v>90</v>
      </c>
      <c r="AG50" s="228">
        <f t="shared" ca="1" si="37"/>
        <v>43921</v>
      </c>
      <c r="AH50" s="228">
        <f t="shared" ca="1" si="38"/>
        <v>0</v>
      </c>
      <c r="AI50" s="146" t="str">
        <f t="shared" ca="1" si="39"/>
        <v>预付款:30.00%，质保金:10.00%，其他款:60.00%</v>
      </c>
      <c r="AJ50" s="146" t="str">
        <f t="shared" ca="1" si="40"/>
        <v>0.00%</v>
      </c>
      <c r="AK50" s="146" t="str">
        <f t="shared" ca="1" si="41"/>
        <v>0.00%</v>
      </c>
      <c r="AL50" s="238" t="str">
        <f t="shared" ca="1" si="42"/>
        <v>0.00%</v>
      </c>
      <c r="AM50" s="239" t="str">
        <f t="shared" ca="1" si="43"/>
        <v>483.44</v>
      </c>
      <c r="AN50" s="240">
        <f t="shared" ca="1" si="44"/>
        <v>0.48480000000000001</v>
      </c>
      <c r="AO50" s="245">
        <v>0</v>
      </c>
      <c r="AP50" s="239">
        <v>0</v>
      </c>
      <c r="AQ50" s="245" t="str">
        <f t="shared" ca="1" si="46"/>
        <v>18.00</v>
      </c>
      <c r="AR50" s="239" t="str">
        <f t="shared" ca="1" si="47"/>
        <v>.00</v>
      </c>
      <c r="AS50" s="245" t="str">
        <f t="shared" ca="1" si="60"/>
        <v>.00</v>
      </c>
      <c r="AT50" s="239" t="str">
        <f t="shared" ca="1" si="61"/>
        <v>.50</v>
      </c>
      <c r="AU50" s="253" t="str">
        <f t="shared" ca="1" si="48"/>
        <v>18.50</v>
      </c>
      <c r="AV50" s="254" t="str">
        <f t="shared" ca="1" si="49"/>
        <v>30.05</v>
      </c>
      <c r="AW50" s="263" t="str">
        <f t="shared" ca="1" si="50"/>
        <v>.00</v>
      </c>
      <c r="AX50" s="256" t="str">
        <f t="shared" ca="1" si="51"/>
        <v>.00</v>
      </c>
      <c r="AY50" s="263" t="str">
        <f t="shared" ca="1" si="52"/>
        <v>.00</v>
      </c>
      <c r="AZ50" s="256" t="str">
        <f t="shared" ca="1" si="53"/>
        <v>.00</v>
      </c>
      <c r="BA50" s="263" t="str">
        <f t="shared" ca="1" si="54"/>
        <v>.00</v>
      </c>
      <c r="BB50" s="256" t="str">
        <f t="shared" ca="1" si="55"/>
        <v>20.04</v>
      </c>
      <c r="BC50" s="263" t="str">
        <f t="shared" ca="1" si="56"/>
        <v>10.01</v>
      </c>
      <c r="BD50" s="270" t="str">
        <f t="shared" ca="1" si="57"/>
        <v>否</v>
      </c>
      <c r="BE50" s="272" t="str">
        <f t="shared" ca="1" si="30"/>
        <v>/</v>
      </c>
      <c r="BF50" s="270" t="s">
        <v>80</v>
      </c>
      <c r="BG50" s="273" t="str">
        <f t="shared" ca="1" si="58"/>
        <v>/</v>
      </c>
      <c r="BH50" s="274" t="str">
        <f t="shared" ca="1" si="33"/>
        <v>/</v>
      </c>
      <c r="BI50" s="284"/>
      <c r="BJ50" s="110"/>
      <c r="BK50" s="286"/>
    </row>
    <row r="51" spans="1:63" ht="42" customHeight="1">
      <c r="A51" s="123">
        <f t="shared" si="62"/>
        <v>49</v>
      </c>
      <c r="B51" s="188" t="s">
        <v>262</v>
      </c>
      <c r="C51" s="109"/>
      <c r="D51" s="109"/>
      <c r="E51" s="201" t="s">
        <v>263</v>
      </c>
      <c r="F51" s="202" t="s">
        <v>200</v>
      </c>
      <c r="G51" s="202" t="s">
        <v>73</v>
      </c>
      <c r="H51" s="202" t="s">
        <v>185</v>
      </c>
      <c r="I51" s="202" t="s">
        <v>75</v>
      </c>
      <c r="J51" s="123" t="s">
        <v>107</v>
      </c>
      <c r="K51" s="123" t="s">
        <v>186</v>
      </c>
      <c r="L51" s="202" t="s">
        <v>187</v>
      </c>
      <c r="M51" s="123" t="s">
        <v>79</v>
      </c>
      <c r="N51" s="212">
        <v>18</v>
      </c>
      <c r="O51" s="212">
        <v>12</v>
      </c>
      <c r="P51" s="208">
        <v>43831</v>
      </c>
      <c r="Q51" s="217">
        <v>43831</v>
      </c>
      <c r="R51" s="208" t="s">
        <v>80</v>
      </c>
      <c r="S51" s="217" t="s">
        <v>80</v>
      </c>
      <c r="T51" s="208" t="s">
        <v>80</v>
      </c>
      <c r="U51" s="217" t="s">
        <v>80</v>
      </c>
      <c r="V51" s="208" t="s">
        <v>80</v>
      </c>
      <c r="W51" s="217" t="s">
        <v>80</v>
      </c>
      <c r="X51" s="208" t="s">
        <v>80</v>
      </c>
      <c r="Y51" s="217" t="s">
        <v>80</v>
      </c>
      <c r="Z51" s="208">
        <v>44196</v>
      </c>
      <c r="AA51" s="223"/>
      <c r="AB51" s="146">
        <v>0.5</v>
      </c>
      <c r="AC51" s="230"/>
      <c r="AD51" s="146">
        <v>0.35</v>
      </c>
      <c r="AE51" s="146" t="s">
        <v>80</v>
      </c>
      <c r="AF51" s="146" t="s">
        <v>80</v>
      </c>
      <c r="AG51" s="228"/>
      <c r="AH51" s="228"/>
      <c r="AI51" s="146"/>
      <c r="AJ51" s="146"/>
      <c r="AK51" s="146"/>
      <c r="AL51" s="238"/>
      <c r="AM51" s="239"/>
      <c r="AN51" s="240">
        <f t="shared" ca="1" si="44"/>
        <v>0.14000000000000001</v>
      </c>
      <c r="AO51" s="245" t="str">
        <f t="shared" ca="1" si="45"/>
        <v>56.00</v>
      </c>
      <c r="AP51" s="239">
        <v>0</v>
      </c>
      <c r="AQ51" s="245" t="str">
        <f t="shared" ca="1" si="46"/>
        <v>339.14</v>
      </c>
      <c r="AR51" s="239">
        <v>0</v>
      </c>
      <c r="AS51" s="245">
        <v>0</v>
      </c>
      <c r="AT51" s="239">
        <v>0</v>
      </c>
      <c r="AU51" s="253" t="str">
        <f t="shared" ca="1" si="48"/>
        <v>395.14</v>
      </c>
      <c r="AV51" s="254" t="str">
        <f t="shared" ca="1" si="49"/>
        <v>172.87</v>
      </c>
      <c r="AW51" s="263" t="str">
        <f t="shared" ca="1" si="50"/>
        <v>8.53</v>
      </c>
      <c r="AX51" s="256" t="str">
        <f t="shared" ca="1" si="51"/>
        <v>56.09</v>
      </c>
      <c r="AY51" s="263" t="str">
        <f t="shared" ca="1" si="52"/>
        <v>.00</v>
      </c>
      <c r="AZ51" s="256" t="str">
        <f t="shared" ca="1" si="53"/>
        <v>1.11</v>
      </c>
      <c r="BA51" s="263" t="str">
        <f t="shared" ca="1" si="54"/>
        <v>.00</v>
      </c>
      <c r="BB51" s="256" t="str">
        <f t="shared" ca="1" si="55"/>
        <v>68.24</v>
      </c>
      <c r="BC51" s="263" t="str">
        <f t="shared" ca="1" si="56"/>
        <v>38.90</v>
      </c>
      <c r="BD51" s="270" t="str">
        <f t="shared" ca="1" si="57"/>
        <v>否</v>
      </c>
      <c r="BE51" s="272" t="str">
        <f t="shared" ca="1" si="30"/>
        <v>/</v>
      </c>
      <c r="BF51" s="270" t="s">
        <v>80</v>
      </c>
      <c r="BG51" s="273" t="str">
        <f t="shared" ca="1" si="58"/>
        <v>/</v>
      </c>
      <c r="BH51" s="274" t="str">
        <f t="shared" ca="1" si="33"/>
        <v>/</v>
      </c>
      <c r="BI51" s="284"/>
      <c r="BJ51" s="110"/>
      <c r="BK51" s="286"/>
    </row>
    <row r="52" spans="1:63" ht="42" customHeight="1">
      <c r="A52" s="123">
        <f t="shared" si="62"/>
        <v>50</v>
      </c>
      <c r="B52" s="109" t="s">
        <v>264</v>
      </c>
      <c r="C52" s="109"/>
      <c r="D52" s="109"/>
      <c r="E52" s="110" t="s">
        <v>265</v>
      </c>
      <c r="F52" s="123" t="s">
        <v>101</v>
      </c>
      <c r="G52" s="123" t="s">
        <v>73</v>
      </c>
      <c r="H52" s="123" t="s">
        <v>118</v>
      </c>
      <c r="I52" s="123" t="s">
        <v>75</v>
      </c>
      <c r="J52" s="123" t="s">
        <v>102</v>
      </c>
      <c r="K52" s="123" t="s">
        <v>88</v>
      </c>
      <c r="L52" s="123" t="s">
        <v>103</v>
      </c>
      <c r="M52" s="123" t="s">
        <v>170</v>
      </c>
      <c r="N52" s="111">
        <v>28</v>
      </c>
      <c r="O52" s="111">
        <v>12</v>
      </c>
      <c r="P52" s="208">
        <v>43539</v>
      </c>
      <c r="Q52" s="217">
        <v>43575</v>
      </c>
      <c r="R52" s="208" t="s">
        <v>80</v>
      </c>
      <c r="S52" s="217" t="s">
        <v>80</v>
      </c>
      <c r="T52" s="208" t="s">
        <v>80</v>
      </c>
      <c r="U52" s="217" t="s">
        <v>80</v>
      </c>
      <c r="V52" s="208">
        <v>43580</v>
      </c>
      <c r="W52" s="217">
        <v>43595</v>
      </c>
      <c r="X52" s="208">
        <v>43797</v>
      </c>
      <c r="Y52" s="217">
        <v>43823</v>
      </c>
      <c r="Z52" s="208">
        <v>43904</v>
      </c>
      <c r="AA52" s="223">
        <v>43936</v>
      </c>
      <c r="AB52" s="146">
        <v>1</v>
      </c>
      <c r="AC52" s="230"/>
      <c r="AD52" s="146">
        <v>1</v>
      </c>
      <c r="AE52" s="146"/>
      <c r="AF52" s="146"/>
      <c r="AG52" s="228"/>
      <c r="AH52" s="228"/>
      <c r="AI52" s="146"/>
      <c r="AJ52" s="146"/>
      <c r="AK52" s="146"/>
      <c r="AL52" s="238"/>
      <c r="AM52" s="239"/>
      <c r="AN52" s="241">
        <f t="shared" ca="1" si="44"/>
        <v>0</v>
      </c>
      <c r="AO52" s="246" t="str">
        <f t="shared" ca="1" si="45"/>
        <v>.00</v>
      </c>
      <c r="AP52" s="247" t="str">
        <f t="shared" ca="1" si="59"/>
        <v>.00</v>
      </c>
      <c r="AQ52" s="246" t="str">
        <f t="shared" ca="1" si="46"/>
        <v>.00</v>
      </c>
      <c r="AR52" s="247" t="str">
        <f t="shared" ca="1" si="47"/>
        <v>.00</v>
      </c>
      <c r="AS52" s="246" t="str">
        <f t="shared" ca="1" si="60"/>
        <v>.00</v>
      </c>
      <c r="AT52" s="247" t="str">
        <f t="shared" ca="1" si="61"/>
        <v>.00</v>
      </c>
      <c r="AU52" s="257" t="str">
        <f t="shared" ca="1" si="48"/>
        <v>.00</v>
      </c>
      <c r="AV52" s="258" t="str">
        <f t="shared" ca="1" si="49"/>
        <v>81.65</v>
      </c>
      <c r="AW52" s="264" t="str">
        <f t="shared" ca="1" si="50"/>
        <v>.00</v>
      </c>
      <c r="AX52" s="265" t="str">
        <f t="shared" ca="1" si="51"/>
        <v>79.41</v>
      </c>
      <c r="AY52" s="264" t="str">
        <f t="shared" ca="1" si="52"/>
        <v>.00</v>
      </c>
      <c r="AZ52" s="256" t="str">
        <f t="shared" ca="1" si="53"/>
        <v>.00</v>
      </c>
      <c r="BA52" s="263" t="str">
        <f t="shared" ca="1" si="54"/>
        <v>.00</v>
      </c>
      <c r="BB52" s="256" t="str">
        <f t="shared" ca="1" si="55"/>
        <v>.00</v>
      </c>
      <c r="BC52" s="263" t="str">
        <f t="shared" ca="1" si="56"/>
        <v>2.24</v>
      </c>
      <c r="BD52" s="270" t="str">
        <f t="shared" ca="1" si="57"/>
        <v>否</v>
      </c>
      <c r="BE52" s="272" t="str">
        <f t="shared" ca="1" si="30"/>
        <v>/</v>
      </c>
      <c r="BF52" s="270" t="s">
        <v>80</v>
      </c>
      <c r="BG52" s="273" t="str">
        <f t="shared" ca="1" si="58"/>
        <v>/</v>
      </c>
      <c r="BH52" s="274" t="str">
        <f t="shared" ca="1" si="33"/>
        <v>/</v>
      </c>
      <c r="BI52" s="284" t="s">
        <v>266</v>
      </c>
      <c r="BJ52" s="288"/>
      <c r="BK52" s="286"/>
    </row>
    <row r="53" spans="1:63" ht="42" customHeight="1">
      <c r="A53" s="123">
        <f t="shared" si="62"/>
        <v>51</v>
      </c>
      <c r="B53" s="109" t="s">
        <v>267</v>
      </c>
      <c r="C53" s="109"/>
      <c r="D53" s="109"/>
      <c r="E53" s="122" t="s">
        <v>268</v>
      </c>
      <c r="F53" s="123" t="s">
        <v>101</v>
      </c>
      <c r="G53" s="123" t="s">
        <v>73</v>
      </c>
      <c r="H53" s="123" t="s">
        <v>118</v>
      </c>
      <c r="I53" s="123" t="s">
        <v>75</v>
      </c>
      <c r="J53" s="123" t="s">
        <v>102</v>
      </c>
      <c r="K53" s="123" t="s">
        <v>269</v>
      </c>
      <c r="L53" s="123" t="s">
        <v>103</v>
      </c>
      <c r="M53" s="123" t="s">
        <v>217</v>
      </c>
      <c r="N53" s="111">
        <v>28</v>
      </c>
      <c r="O53" s="111">
        <v>12</v>
      </c>
      <c r="P53" s="208">
        <v>43506</v>
      </c>
      <c r="Q53" s="217">
        <v>43525</v>
      </c>
      <c r="R53" s="208" t="s">
        <v>80</v>
      </c>
      <c r="S53" s="217" t="s">
        <v>80</v>
      </c>
      <c r="T53" s="208" t="s">
        <v>80</v>
      </c>
      <c r="U53" s="217" t="s">
        <v>80</v>
      </c>
      <c r="V53" s="208">
        <v>43506</v>
      </c>
      <c r="W53" s="217">
        <v>43511</v>
      </c>
      <c r="X53" s="208">
        <v>43779</v>
      </c>
      <c r="Y53" s="218">
        <v>43827</v>
      </c>
      <c r="Z53" s="214">
        <v>43900</v>
      </c>
      <c r="AA53" s="224"/>
      <c r="AB53" s="225">
        <v>1</v>
      </c>
      <c r="AC53" s="231"/>
      <c r="AD53" s="225">
        <v>1</v>
      </c>
      <c r="AE53" s="225" t="s">
        <v>80</v>
      </c>
      <c r="AF53" s="225" t="s">
        <v>90</v>
      </c>
      <c r="AG53" s="228"/>
      <c r="AH53" s="228"/>
      <c r="AI53" s="146"/>
      <c r="AJ53" s="146"/>
      <c r="AK53" s="146"/>
      <c r="AL53" s="238"/>
      <c r="AM53" s="239"/>
      <c r="AN53" s="242">
        <f t="shared" ca="1" si="44"/>
        <v>0</v>
      </c>
      <c r="AO53" s="248" t="str">
        <f t="shared" ca="1" si="45"/>
        <v>.00</v>
      </c>
      <c r="AP53" s="249" t="str">
        <f t="shared" ca="1" si="59"/>
        <v>.00</v>
      </c>
      <c r="AQ53" s="248" t="str">
        <f t="shared" ca="1" si="46"/>
        <v>.00</v>
      </c>
      <c r="AR53" s="249" t="str">
        <f t="shared" ca="1" si="47"/>
        <v>.00</v>
      </c>
      <c r="AS53" s="248" t="str">
        <f t="shared" ca="1" si="60"/>
        <v>.00</v>
      </c>
      <c r="AT53" s="249" t="str">
        <f t="shared" ca="1" si="61"/>
        <v>.00</v>
      </c>
      <c r="AU53" s="259" t="str">
        <f t="shared" ca="1" si="48"/>
        <v>.00</v>
      </c>
      <c r="AV53" s="260" t="str">
        <f t="shared" ca="1" si="49"/>
        <v>177.67</v>
      </c>
      <c r="AW53" s="266" t="str">
        <f t="shared" ca="1" si="50"/>
        <v>48.62</v>
      </c>
      <c r="AX53" s="267" t="str">
        <f t="shared" ca="1" si="51"/>
        <v>87.00</v>
      </c>
      <c r="AY53" s="266" t="str">
        <f t="shared" ca="1" si="52"/>
        <v>.00</v>
      </c>
      <c r="AZ53" s="256" t="str">
        <f t="shared" ca="1" si="53"/>
        <v>5.00</v>
      </c>
      <c r="BA53" s="263" t="str">
        <f t="shared" ca="1" si="54"/>
        <v>37.06</v>
      </c>
      <c r="BB53" s="256" t="str">
        <f t="shared" ca="1" si="55"/>
        <v>.00</v>
      </c>
      <c r="BC53" s="263" t="str">
        <f t="shared" ca="1" si="56"/>
        <v>.00</v>
      </c>
      <c r="BD53" s="270" t="str">
        <f t="shared" ca="1" si="57"/>
        <v>否</v>
      </c>
      <c r="BE53" s="272" t="str">
        <f t="shared" ca="1" si="30"/>
        <v>/</v>
      </c>
      <c r="BF53" s="270" t="s">
        <v>80</v>
      </c>
      <c r="BG53" s="273" t="str">
        <f t="shared" ca="1" si="58"/>
        <v>/</v>
      </c>
      <c r="BH53" s="274" t="str">
        <f t="shared" ca="1" si="33"/>
        <v>/</v>
      </c>
      <c r="BI53" s="291" t="s">
        <v>270</v>
      </c>
      <c r="BJ53" s="110"/>
      <c r="BK53" s="286"/>
    </row>
    <row r="54" spans="1:63" ht="42" customHeight="1">
      <c r="A54" s="123">
        <f t="shared" si="62"/>
        <v>52</v>
      </c>
      <c r="B54" s="109" t="s">
        <v>271</v>
      </c>
      <c r="C54" s="109"/>
      <c r="D54" s="109"/>
      <c r="E54" s="122" t="s">
        <v>272</v>
      </c>
      <c r="F54" s="123" t="s">
        <v>101</v>
      </c>
      <c r="G54" s="123" t="s">
        <v>73</v>
      </c>
      <c r="H54" s="123" t="s">
        <v>74</v>
      </c>
      <c r="I54" s="123" t="s">
        <v>75</v>
      </c>
      <c r="J54" s="123" t="s">
        <v>107</v>
      </c>
      <c r="K54" s="123" t="s">
        <v>88</v>
      </c>
      <c r="L54" s="123" t="s">
        <v>78</v>
      </c>
      <c r="M54" s="123" t="s">
        <v>144</v>
      </c>
      <c r="N54" s="111">
        <v>7</v>
      </c>
      <c r="O54" s="111">
        <v>9</v>
      </c>
      <c r="P54" s="208">
        <v>43212</v>
      </c>
      <c r="Q54" s="217">
        <v>43212</v>
      </c>
      <c r="R54" s="208" t="s">
        <v>80</v>
      </c>
      <c r="S54" s="217" t="s">
        <v>80</v>
      </c>
      <c r="T54" s="208" t="s">
        <v>80</v>
      </c>
      <c r="U54" s="217" t="s">
        <v>80</v>
      </c>
      <c r="V54" s="208" t="s">
        <v>80</v>
      </c>
      <c r="W54" s="217" t="s">
        <v>80</v>
      </c>
      <c r="X54" s="221" t="s">
        <v>80</v>
      </c>
      <c r="Y54" s="226" t="s">
        <v>80</v>
      </c>
      <c r="Z54" s="227">
        <v>43831</v>
      </c>
      <c r="AA54" s="228"/>
      <c r="AB54" s="146">
        <v>1</v>
      </c>
      <c r="AC54" s="230"/>
      <c r="AD54" s="146">
        <v>1</v>
      </c>
      <c r="AE54" s="146" t="s">
        <v>80</v>
      </c>
      <c r="AF54" s="146" t="s">
        <v>80</v>
      </c>
      <c r="AG54" s="228"/>
      <c r="AH54" s="228"/>
      <c r="AI54" s="146"/>
      <c r="AJ54" s="146"/>
      <c r="AK54" s="146"/>
      <c r="AL54" s="238"/>
      <c r="AM54" s="239"/>
      <c r="AN54" s="242" t="str">
        <f t="shared" ca="1" si="44"/>
        <v>/</v>
      </c>
      <c r="AO54" s="248" t="str">
        <f t="shared" ca="1" si="45"/>
        <v>58.44</v>
      </c>
      <c r="AP54" s="249">
        <v>0</v>
      </c>
      <c r="AQ54" s="248" t="str">
        <f t="shared" ca="1" si="46"/>
        <v>66.00</v>
      </c>
      <c r="AR54" s="249">
        <v>0</v>
      </c>
      <c r="AS54" s="248">
        <v>0</v>
      </c>
      <c r="AT54" s="249">
        <v>0</v>
      </c>
      <c r="AU54" s="259">
        <v>0</v>
      </c>
      <c r="AV54" s="260" t="str">
        <f t="shared" ca="1" si="49"/>
        <v>12.87</v>
      </c>
      <c r="AW54" s="263" t="str">
        <f t="shared" ca="1" si="50"/>
        <v>.00</v>
      </c>
      <c r="AX54" s="256" t="str">
        <f t="shared" ca="1" si="51"/>
        <v>8.92</v>
      </c>
      <c r="AY54" s="263" t="str">
        <f t="shared" ca="1" si="52"/>
        <v>.00</v>
      </c>
      <c r="AZ54" s="256" t="str">
        <f t="shared" ca="1" si="53"/>
        <v>.00</v>
      </c>
      <c r="BA54" s="263" t="str">
        <f t="shared" ca="1" si="54"/>
        <v>3.95</v>
      </c>
      <c r="BB54" s="256" t="str">
        <f t="shared" ca="1" si="55"/>
        <v>.00</v>
      </c>
      <c r="BC54" s="266" t="str">
        <f t="shared" ca="1" si="56"/>
        <v>.00</v>
      </c>
      <c r="BD54" s="271" t="str">
        <f t="shared" ca="1" si="57"/>
        <v>否</v>
      </c>
      <c r="BE54" s="275" t="str">
        <f t="shared" ca="1" si="30"/>
        <v>/</v>
      </c>
      <c r="BF54" s="271" t="s">
        <v>80</v>
      </c>
      <c r="BG54" s="276" t="str">
        <f t="shared" ca="1" si="58"/>
        <v>/</v>
      </c>
      <c r="BH54" s="277" t="str">
        <f t="shared" ca="1" si="33"/>
        <v>/</v>
      </c>
      <c r="BI54" s="291"/>
      <c r="BJ54" s="110"/>
      <c r="BK54" s="286"/>
    </row>
    <row r="55" spans="1:63" ht="42" customHeight="1">
      <c r="A55" s="123">
        <f t="shared" si="62"/>
        <v>53</v>
      </c>
      <c r="B55" s="109" t="s">
        <v>273</v>
      </c>
      <c r="C55" s="109"/>
      <c r="D55" s="109"/>
      <c r="E55" s="110" t="s">
        <v>274</v>
      </c>
      <c r="F55" s="123" t="s">
        <v>275</v>
      </c>
      <c r="G55" s="123" t="s">
        <v>73</v>
      </c>
      <c r="H55" s="123" t="s">
        <v>74</v>
      </c>
      <c r="I55" s="123" t="s">
        <v>75</v>
      </c>
      <c r="J55" s="123" t="s">
        <v>107</v>
      </c>
      <c r="K55" s="123" t="s">
        <v>186</v>
      </c>
      <c r="L55" s="123" t="s">
        <v>187</v>
      </c>
      <c r="M55" s="123" t="s">
        <v>79</v>
      </c>
      <c r="N55" s="111">
        <v>2</v>
      </c>
      <c r="O55" s="111">
        <v>12</v>
      </c>
      <c r="P55" s="208">
        <v>43922</v>
      </c>
      <c r="Q55" s="217">
        <v>43922</v>
      </c>
      <c r="R55" s="208" t="s">
        <v>80</v>
      </c>
      <c r="S55" s="217" t="s">
        <v>80</v>
      </c>
      <c r="T55" s="208" t="s">
        <v>80</v>
      </c>
      <c r="U55" s="217" t="s">
        <v>80</v>
      </c>
      <c r="V55" s="208" t="s">
        <v>80</v>
      </c>
      <c r="W55" s="217" t="s">
        <v>80</v>
      </c>
      <c r="X55" s="208" t="s">
        <v>80</v>
      </c>
      <c r="Y55" s="217" t="s">
        <v>80</v>
      </c>
      <c r="Z55" s="208">
        <v>44286</v>
      </c>
      <c r="AA55" s="223"/>
      <c r="AB55" s="143">
        <v>0.3</v>
      </c>
      <c r="AC55" s="232"/>
      <c r="AD55" s="143">
        <v>0.1</v>
      </c>
      <c r="AE55" s="143" t="s">
        <v>80</v>
      </c>
      <c r="AF55" s="143" t="s">
        <v>80</v>
      </c>
      <c r="AG55" s="228"/>
      <c r="AH55" s="228"/>
      <c r="AI55" s="146"/>
      <c r="AJ55" s="146"/>
      <c r="AK55" s="146"/>
      <c r="AL55" s="238"/>
      <c r="AM55" s="239"/>
      <c r="AN55" s="240">
        <f t="shared" ca="1" si="44"/>
        <v>0.15</v>
      </c>
      <c r="AO55" s="245">
        <v>0</v>
      </c>
      <c r="AP55" s="239">
        <v>0</v>
      </c>
      <c r="AQ55" s="245" t="str">
        <f t="shared" ca="1" si="46"/>
        <v>32.36</v>
      </c>
      <c r="AR55" s="239">
        <v>0</v>
      </c>
      <c r="AS55" s="245">
        <v>0</v>
      </c>
      <c r="AT55" s="239">
        <v>0</v>
      </c>
      <c r="AU55" s="253" t="str">
        <f t="shared" ca="1" si="48"/>
        <v>32.36</v>
      </c>
      <c r="AV55" s="254" t="str">
        <f t="shared" ca="1" si="49"/>
        <v>4.46</v>
      </c>
      <c r="AW55" s="263" t="str">
        <f t="shared" ca="1" si="50"/>
        <v>.00</v>
      </c>
      <c r="AX55" s="256" t="str">
        <f t="shared" ca="1" si="51"/>
        <v>.31</v>
      </c>
      <c r="AY55" s="263" t="str">
        <f t="shared" ca="1" si="52"/>
        <v>.00</v>
      </c>
      <c r="AZ55" s="256" t="str">
        <f t="shared" ca="1" si="53"/>
        <v>.00</v>
      </c>
      <c r="BA55" s="263" t="str">
        <f t="shared" ca="1" si="54"/>
        <v>.00</v>
      </c>
      <c r="BB55" s="256" t="str">
        <f t="shared" ca="1" si="55"/>
        <v>1.39</v>
      </c>
      <c r="BC55" s="263" t="str">
        <f t="shared" ca="1" si="56"/>
        <v>2.76</v>
      </c>
      <c r="BD55" s="271" t="str">
        <f t="shared" ca="1" si="57"/>
        <v>否</v>
      </c>
      <c r="BE55" s="275" t="str">
        <f t="shared" ca="1" si="30"/>
        <v>/</v>
      </c>
      <c r="BF55" s="271" t="s">
        <v>80</v>
      </c>
      <c r="BG55" s="276" t="str">
        <f t="shared" ca="1" si="58"/>
        <v>/</v>
      </c>
      <c r="BH55" s="277" t="str">
        <f t="shared" ca="1" si="33"/>
        <v>/</v>
      </c>
      <c r="BI55" s="291"/>
      <c r="BJ55" s="194"/>
      <c r="BK55" s="286"/>
    </row>
    <row r="56" spans="1:63" ht="42" customHeight="1">
      <c r="A56" s="123">
        <f t="shared" si="62"/>
        <v>54</v>
      </c>
      <c r="B56" s="189" t="s">
        <v>276</v>
      </c>
      <c r="C56" s="109" t="str">
        <f t="shared" ca="1" si="35"/>
        <v>500734607</v>
      </c>
      <c r="D56" s="109" t="str">
        <f t="shared" ca="1" si="36"/>
        <v>RZSJ031-20-11</v>
      </c>
      <c r="E56" s="110" t="s">
        <v>277</v>
      </c>
      <c r="F56" s="191" t="s">
        <v>101</v>
      </c>
      <c r="G56" s="191" t="s">
        <v>73</v>
      </c>
      <c r="H56" s="123" t="s">
        <v>118</v>
      </c>
      <c r="I56" s="191" t="s">
        <v>86</v>
      </c>
      <c r="J56" s="191" t="s">
        <v>143</v>
      </c>
      <c r="K56" s="123" t="s">
        <v>88</v>
      </c>
      <c r="L56" s="123" t="s">
        <v>126</v>
      </c>
      <c r="M56" s="123" t="s">
        <v>79</v>
      </c>
      <c r="N56" s="209">
        <v>3</v>
      </c>
      <c r="O56" s="209">
        <v>8</v>
      </c>
      <c r="P56" s="208" t="s">
        <v>278</v>
      </c>
      <c r="Q56" s="217"/>
      <c r="R56" s="208" t="s">
        <v>80</v>
      </c>
      <c r="S56" s="217" t="s">
        <v>80</v>
      </c>
      <c r="T56" s="208" t="s">
        <v>80</v>
      </c>
      <c r="U56" s="217" t="s">
        <v>80</v>
      </c>
      <c r="V56" s="208">
        <v>44044</v>
      </c>
      <c r="W56" s="217"/>
      <c r="X56" s="208">
        <v>44075</v>
      </c>
      <c r="Y56" s="217"/>
      <c r="Z56" s="208">
        <v>44196</v>
      </c>
      <c r="AA56" s="223"/>
      <c r="AB56" s="146">
        <v>0</v>
      </c>
      <c r="AC56" s="230"/>
      <c r="AD56" s="146">
        <v>0</v>
      </c>
      <c r="AE56" s="146" t="s">
        <v>90</v>
      </c>
      <c r="AF56" s="146" t="s">
        <v>90</v>
      </c>
      <c r="AG56" s="228">
        <f t="shared" ca="1" si="37"/>
        <v>43957</v>
      </c>
      <c r="AH56" s="228">
        <f t="shared" ca="1" si="38"/>
        <v>0</v>
      </c>
      <c r="AI56" s="146" t="str">
        <f t="shared" ca="1" si="39"/>
        <v>预付款:40.00%，质保金:10.00%，其他款:50.00%</v>
      </c>
      <c r="AJ56" s="146" t="str">
        <f t="shared" ca="1" si="40"/>
        <v>0.00%</v>
      </c>
      <c r="AK56" s="146" t="str">
        <f t="shared" ca="1" si="41"/>
        <v>0.00%</v>
      </c>
      <c r="AL56" s="238" t="str">
        <f t="shared" ca="1" si="42"/>
        <v>0.00%</v>
      </c>
      <c r="AM56" s="239" t="str">
        <f t="shared" ca="1" si="43"/>
        <v>111.66</v>
      </c>
      <c r="AN56" s="240">
        <f t="shared" ca="1" si="44"/>
        <v>0.30299999999999999</v>
      </c>
      <c r="AO56" s="245" t="str">
        <f t="shared" ca="1" si="45"/>
        <v>25.20</v>
      </c>
      <c r="AP56" s="239" t="str">
        <f t="shared" ca="1" si="59"/>
        <v>14.43</v>
      </c>
      <c r="AQ56" s="245" t="str">
        <f t="shared" ca="1" si="46"/>
        <v>34.20</v>
      </c>
      <c r="AR56" s="239" t="str">
        <f t="shared" ca="1" si="47"/>
        <v>.00</v>
      </c>
      <c r="AS56" s="245" t="str">
        <f t="shared" ca="1" si="60"/>
        <v>.00</v>
      </c>
      <c r="AT56" s="239" t="str">
        <f t="shared" ca="1" si="61"/>
        <v>4.00</v>
      </c>
      <c r="AU56" s="253" t="str">
        <f t="shared" ca="1" si="48"/>
        <v>77.83</v>
      </c>
      <c r="AV56" s="254" t="str">
        <f t="shared" ca="1" si="49"/>
        <v>.00</v>
      </c>
      <c r="AW56" s="263" t="str">
        <f t="shared" ca="1" si="50"/>
        <v>.00</v>
      </c>
      <c r="AX56" s="256" t="str">
        <f t="shared" ca="1" si="51"/>
        <v>.00</v>
      </c>
      <c r="AY56" s="263" t="str">
        <f t="shared" ca="1" si="52"/>
        <v>.00</v>
      </c>
      <c r="AZ56" s="256" t="str">
        <f t="shared" ca="1" si="53"/>
        <v>.00</v>
      </c>
      <c r="BA56" s="263" t="str">
        <f t="shared" ca="1" si="54"/>
        <v>.00</v>
      </c>
      <c r="BB56" s="256" t="str">
        <f t="shared" ca="1" si="55"/>
        <v>.00</v>
      </c>
      <c r="BC56" s="263" t="str">
        <f t="shared" ca="1" si="56"/>
        <v>.00</v>
      </c>
      <c r="BD56" s="238"/>
      <c r="BE56" s="238"/>
      <c r="BF56" s="238"/>
      <c r="BG56" s="271"/>
      <c r="BH56" s="277"/>
      <c r="BI56" s="291"/>
      <c r="BJ56" s="110"/>
      <c r="BK56" s="286"/>
    </row>
    <row r="57" spans="1:63" ht="42" customHeight="1">
      <c r="A57" s="123">
        <f t="shared" si="62"/>
        <v>55</v>
      </c>
      <c r="B57" s="189" t="s">
        <v>279</v>
      </c>
      <c r="C57" s="109" t="str">
        <f t="shared" ca="1" si="35"/>
        <v>500736312</v>
      </c>
      <c r="D57" s="109" t="str">
        <f t="shared" ca="1" si="36"/>
        <v>RZSJ033-20-11</v>
      </c>
      <c r="E57" s="110" t="s">
        <v>280</v>
      </c>
      <c r="F57" s="191" t="s">
        <v>275</v>
      </c>
      <c r="G57" s="191" t="s">
        <v>73</v>
      </c>
      <c r="H57" s="123" t="s">
        <v>185</v>
      </c>
      <c r="I57" s="191" t="s">
        <v>86</v>
      </c>
      <c r="J57" s="191" t="s">
        <v>107</v>
      </c>
      <c r="K57" s="191" t="s">
        <v>186</v>
      </c>
      <c r="L57" s="123" t="s">
        <v>187</v>
      </c>
      <c r="M57" s="111" t="s">
        <v>79</v>
      </c>
      <c r="N57" s="111">
        <v>1</v>
      </c>
      <c r="O57" s="111">
        <v>12</v>
      </c>
      <c r="P57" s="208">
        <v>43831</v>
      </c>
      <c r="Q57" s="217">
        <v>43831</v>
      </c>
      <c r="R57" s="208" t="s">
        <v>80</v>
      </c>
      <c r="S57" s="217" t="s">
        <v>80</v>
      </c>
      <c r="T57" s="208" t="s">
        <v>80</v>
      </c>
      <c r="U57" s="217" t="s">
        <v>80</v>
      </c>
      <c r="V57" s="208" t="s">
        <v>80</v>
      </c>
      <c r="W57" s="217" t="s">
        <v>80</v>
      </c>
      <c r="X57" s="208" t="s">
        <v>80</v>
      </c>
      <c r="Y57" s="217" t="s">
        <v>80</v>
      </c>
      <c r="Z57" s="208">
        <v>44196</v>
      </c>
      <c r="AA57" s="223"/>
      <c r="AB57" s="146"/>
      <c r="AC57" s="230"/>
      <c r="AD57" s="146"/>
      <c r="AE57" s="146" t="s">
        <v>90</v>
      </c>
      <c r="AF57" s="146" t="s">
        <v>90</v>
      </c>
      <c r="AG57" s="228">
        <f t="shared" ca="1" si="37"/>
        <v>0</v>
      </c>
      <c r="AH57" s="228">
        <f t="shared" ca="1" si="38"/>
        <v>0</v>
      </c>
      <c r="AI57" s="146" t="str">
        <f t="shared" ca="1" si="39"/>
        <v>投运款:100.00%</v>
      </c>
      <c r="AJ57" s="146" t="str">
        <f t="shared" ca="1" si="40"/>
        <v>0.00%</v>
      </c>
      <c r="AK57" s="146" t="str">
        <f t="shared" ca="1" si="41"/>
        <v>0.00%</v>
      </c>
      <c r="AL57" s="238" t="str">
        <f t="shared" ca="1" si="42"/>
        <v>0.00%</v>
      </c>
      <c r="AM57" s="239" t="str">
        <f t="shared" ca="1" si="43"/>
        <v>28.13</v>
      </c>
      <c r="AN57" s="240">
        <f t="shared" ca="1" si="44"/>
        <v>0.48</v>
      </c>
      <c r="AO57" s="245" t="str">
        <f t="shared" ca="1" si="45"/>
        <v>.00</v>
      </c>
      <c r="AP57" s="239" t="str">
        <f t="shared" ca="1" si="59"/>
        <v>.00</v>
      </c>
      <c r="AQ57" s="245" t="str">
        <f t="shared" ca="1" si="46"/>
        <v>15.00</v>
      </c>
      <c r="AR57" s="239" t="str">
        <f t="shared" ca="1" si="47"/>
        <v>.00</v>
      </c>
      <c r="AS57" s="245" t="str">
        <f t="shared" ca="1" si="60"/>
        <v>.00</v>
      </c>
      <c r="AT57" s="239" t="str">
        <f t="shared" ca="1" si="61"/>
        <v>.00</v>
      </c>
      <c r="AU57" s="253" t="str">
        <f t="shared" ca="1" si="48"/>
        <v>15.00</v>
      </c>
      <c r="AV57" s="254"/>
      <c r="AW57" s="263"/>
      <c r="AX57" s="256"/>
      <c r="AY57" s="263"/>
      <c r="AZ57" s="256"/>
      <c r="BA57" s="263"/>
      <c r="BB57" s="256"/>
      <c r="BC57" s="263"/>
      <c r="BD57" s="238"/>
      <c r="BE57" s="238"/>
      <c r="BF57" s="238"/>
      <c r="BG57" s="271"/>
      <c r="BH57" s="277"/>
      <c r="BI57" s="291"/>
      <c r="BJ57" s="110"/>
      <c r="BK57" s="286"/>
    </row>
    <row r="58" spans="1:63" ht="42" customHeight="1">
      <c r="A58" s="123">
        <f t="shared" si="62"/>
        <v>56</v>
      </c>
      <c r="B58" s="190" t="s">
        <v>281</v>
      </c>
      <c r="C58" s="109" t="str">
        <f t="shared" ca="1" si="35"/>
        <v>500744290</v>
      </c>
      <c r="D58" s="109" t="str">
        <f t="shared" ca="1" si="36"/>
        <v>RZSJ045-20-11</v>
      </c>
      <c r="E58" s="110" t="s">
        <v>282</v>
      </c>
      <c r="F58" s="191" t="s">
        <v>275</v>
      </c>
      <c r="G58" s="191" t="s">
        <v>73</v>
      </c>
      <c r="H58" s="123" t="s">
        <v>118</v>
      </c>
      <c r="I58" s="191" t="s">
        <v>86</v>
      </c>
      <c r="J58" s="191" t="s">
        <v>107</v>
      </c>
      <c r="K58" s="191" t="s">
        <v>186</v>
      </c>
      <c r="L58" s="123" t="s">
        <v>187</v>
      </c>
      <c r="M58" s="111" t="s">
        <v>79</v>
      </c>
      <c r="N58" s="111">
        <v>1</v>
      </c>
      <c r="O58" s="111">
        <v>12</v>
      </c>
      <c r="P58" s="208">
        <v>43831</v>
      </c>
      <c r="Q58" s="217">
        <v>43831</v>
      </c>
      <c r="R58" s="208" t="s">
        <v>283</v>
      </c>
      <c r="S58" s="217" t="s">
        <v>284</v>
      </c>
      <c r="T58" s="208" t="s">
        <v>80</v>
      </c>
      <c r="U58" s="217" t="s">
        <v>80</v>
      </c>
      <c r="V58" s="208" t="s">
        <v>80</v>
      </c>
      <c r="W58" s="217" t="s">
        <v>80</v>
      </c>
      <c r="X58" s="208" t="s">
        <v>80</v>
      </c>
      <c r="Y58" s="217" t="s">
        <v>80</v>
      </c>
      <c r="Z58" s="208">
        <v>44196</v>
      </c>
      <c r="AA58" s="223"/>
      <c r="AB58" s="146"/>
      <c r="AC58" s="230"/>
      <c r="AD58" s="146"/>
      <c r="AE58" s="146" t="s">
        <v>90</v>
      </c>
      <c r="AF58" s="146" t="s">
        <v>90</v>
      </c>
      <c r="AG58" s="228">
        <f t="shared" ca="1" si="37"/>
        <v>43991</v>
      </c>
      <c r="AH58" s="228">
        <f t="shared" ca="1" si="38"/>
        <v>0</v>
      </c>
      <c r="AI58" s="146" t="str">
        <f t="shared" ca="1" si="39"/>
        <v>投运款:100.00%</v>
      </c>
      <c r="AJ58" s="146" t="str">
        <f t="shared" ca="1" si="40"/>
        <v>0.00%</v>
      </c>
      <c r="AK58" s="146" t="str">
        <f t="shared" ca="1" si="41"/>
        <v>0.00%</v>
      </c>
      <c r="AL58" s="238" t="str">
        <f t="shared" ca="1" si="42"/>
        <v>0.00%</v>
      </c>
      <c r="AM58" s="239" t="str">
        <f t="shared" ca="1" si="43"/>
        <v>18.87</v>
      </c>
      <c r="AN58" s="240">
        <f t="shared" ca="1" si="44"/>
        <v>0.38</v>
      </c>
      <c r="AO58" s="245" t="str">
        <f t="shared" ca="1" si="45"/>
        <v>12.32</v>
      </c>
      <c r="AP58" s="239" t="str">
        <f t="shared" ca="1" si="59"/>
        <v>.00</v>
      </c>
      <c r="AQ58" s="245" t="str">
        <f t="shared" ca="1" si="46"/>
        <v>.00</v>
      </c>
      <c r="AR58" s="239" t="str">
        <f t="shared" ca="1" si="47"/>
        <v>.00</v>
      </c>
      <c r="AS58" s="245" t="str">
        <f t="shared" ca="1" si="60"/>
        <v>.00</v>
      </c>
      <c r="AT58" s="239" t="str">
        <f t="shared" ca="1" si="61"/>
        <v>.00</v>
      </c>
      <c r="AU58" s="253" t="str">
        <f t="shared" ca="1" si="48"/>
        <v>12.32</v>
      </c>
      <c r="AV58" s="254"/>
      <c r="AW58" s="263"/>
      <c r="AX58" s="256"/>
      <c r="AY58" s="263"/>
      <c r="AZ58" s="256"/>
      <c r="BA58" s="263"/>
      <c r="BB58" s="256"/>
      <c r="BC58" s="263"/>
      <c r="BD58" s="238"/>
      <c r="BE58" s="238"/>
      <c r="BF58" s="238"/>
      <c r="BG58" s="271"/>
      <c r="BH58" s="277"/>
      <c r="BI58" s="291"/>
      <c r="BJ58" s="110"/>
      <c r="BK58" s="286"/>
    </row>
    <row r="59" spans="1:63" ht="42" customHeight="1">
      <c r="A59" s="123">
        <f t="shared" si="62"/>
        <v>57</v>
      </c>
      <c r="B59" s="190" t="s">
        <v>285</v>
      </c>
      <c r="C59" s="109" t="str">
        <f t="shared" ca="1" si="35"/>
        <v>500744295</v>
      </c>
      <c r="D59" s="109" t="str">
        <f t="shared" ca="1" si="36"/>
        <v>RZSJ046-20-11</v>
      </c>
      <c r="E59" s="203" t="s">
        <v>286</v>
      </c>
      <c r="F59" s="191" t="s">
        <v>101</v>
      </c>
      <c r="G59" s="191" t="s">
        <v>73</v>
      </c>
      <c r="H59" s="191" t="s">
        <v>104</v>
      </c>
      <c r="I59" s="191" t="s">
        <v>86</v>
      </c>
      <c r="J59" s="191" t="s">
        <v>107</v>
      </c>
      <c r="K59" s="191" t="s">
        <v>186</v>
      </c>
      <c r="L59" s="191" t="s">
        <v>287</v>
      </c>
      <c r="M59" s="213" t="s">
        <v>79</v>
      </c>
      <c r="N59" s="213">
        <v>2</v>
      </c>
      <c r="O59" s="213">
        <v>10</v>
      </c>
      <c r="P59" s="214" t="s">
        <v>80</v>
      </c>
      <c r="Q59" s="218" t="s">
        <v>80</v>
      </c>
      <c r="R59" s="208" t="s">
        <v>80</v>
      </c>
      <c r="S59" s="217" t="s">
        <v>80</v>
      </c>
      <c r="T59" s="208" t="s">
        <v>80</v>
      </c>
      <c r="U59" s="217" t="s">
        <v>80</v>
      </c>
      <c r="V59" s="208" t="s">
        <v>80</v>
      </c>
      <c r="W59" s="217" t="s">
        <v>80</v>
      </c>
      <c r="X59" s="208" t="s">
        <v>80</v>
      </c>
      <c r="Y59" s="217" t="s">
        <v>80</v>
      </c>
      <c r="Z59" s="208">
        <v>44196</v>
      </c>
      <c r="AA59" s="223"/>
      <c r="AB59" s="146">
        <v>0.5</v>
      </c>
      <c r="AC59" s="122"/>
      <c r="AD59" s="146">
        <v>0.4</v>
      </c>
      <c r="AE59" s="146" t="s">
        <v>90</v>
      </c>
      <c r="AF59" s="146" t="s">
        <v>90</v>
      </c>
      <c r="AG59" s="228">
        <f t="shared" ca="1" si="37"/>
        <v>43990</v>
      </c>
      <c r="AH59" s="228">
        <f t="shared" ca="1" si="38"/>
        <v>0</v>
      </c>
      <c r="AI59" s="146" t="str">
        <f t="shared" ca="1" si="39"/>
        <v>投运款:100.00%</v>
      </c>
      <c r="AJ59" s="146" t="str">
        <f t="shared" ca="1" si="40"/>
        <v>0.00%</v>
      </c>
      <c r="AK59" s="146" t="str">
        <f t="shared" ca="1" si="41"/>
        <v>0.00%</v>
      </c>
      <c r="AL59" s="238" t="str">
        <f t="shared" ca="1" si="42"/>
        <v>0.00%</v>
      </c>
      <c r="AM59" s="239" t="str">
        <f t="shared" ca="1" si="43"/>
        <v>71.04</v>
      </c>
      <c r="AN59" s="240">
        <f t="shared" ca="1" si="44"/>
        <v>4.7999999999999996E-3</v>
      </c>
      <c r="AO59" s="245" t="str">
        <f t="shared" ca="1" si="45"/>
        <v>46.20</v>
      </c>
      <c r="AP59" s="239" t="str">
        <f t="shared" ca="1" si="59"/>
        <v>27.84</v>
      </c>
      <c r="AQ59" s="245" t="str">
        <f t="shared" ca="1" si="46"/>
        <v>.00</v>
      </c>
      <c r="AR59" s="239" t="str">
        <f t="shared" ca="1" si="47"/>
        <v>.00</v>
      </c>
      <c r="AS59" s="245" t="str">
        <f t="shared" ca="1" si="60"/>
        <v>.00</v>
      </c>
      <c r="AT59" s="239" t="str">
        <f t="shared" ca="1" si="61"/>
        <v>.90</v>
      </c>
      <c r="AU59" s="253" t="str">
        <f t="shared" ca="1" si="48"/>
        <v>74.94</v>
      </c>
      <c r="AV59" s="254"/>
      <c r="AW59" s="263"/>
      <c r="AX59" s="256"/>
      <c r="AY59" s="263"/>
      <c r="AZ59" s="256"/>
      <c r="BA59" s="263"/>
      <c r="BB59" s="256"/>
      <c r="BC59" s="263"/>
      <c r="BD59" s="238"/>
      <c r="BE59" s="238"/>
      <c r="BF59" s="238"/>
      <c r="BG59" s="238"/>
      <c r="BH59" s="238"/>
      <c r="BI59" s="286" t="s">
        <v>288</v>
      </c>
      <c r="BJ59" s="110"/>
      <c r="BK59" s="286"/>
    </row>
    <row r="60" spans="1:63" ht="42" customHeight="1">
      <c r="A60" s="191">
        <f t="shared" si="62"/>
        <v>58</v>
      </c>
      <c r="B60" s="192" t="s">
        <v>289</v>
      </c>
      <c r="C60" s="193" t="str">
        <f t="shared" ca="1" si="35"/>
        <v>500744302</v>
      </c>
      <c r="D60" s="193" t="str">
        <f t="shared" ca="1" si="36"/>
        <v>RZSJ047-20-11</v>
      </c>
      <c r="E60" s="203" t="s">
        <v>290</v>
      </c>
      <c r="F60" s="191" t="s">
        <v>275</v>
      </c>
      <c r="G60" s="191" t="s">
        <v>73</v>
      </c>
      <c r="H60" s="191" t="s">
        <v>291</v>
      </c>
      <c r="I60" s="191" t="s">
        <v>86</v>
      </c>
      <c r="J60" s="191" t="s">
        <v>107</v>
      </c>
      <c r="K60" s="191" t="s">
        <v>186</v>
      </c>
      <c r="L60" s="191" t="s">
        <v>187</v>
      </c>
      <c r="M60" s="213" t="s">
        <v>79</v>
      </c>
      <c r="N60" s="213">
        <v>3</v>
      </c>
      <c r="O60" s="213">
        <v>8</v>
      </c>
      <c r="P60" s="215">
        <v>43922</v>
      </c>
      <c r="Q60" s="219">
        <v>43831</v>
      </c>
      <c r="R60" s="220">
        <v>44196</v>
      </c>
      <c r="S60" s="218"/>
      <c r="T60" s="214">
        <v>44196</v>
      </c>
      <c r="U60" s="218" t="s">
        <v>292</v>
      </c>
      <c r="V60" s="214">
        <v>43922</v>
      </c>
      <c r="W60" s="218">
        <v>43831</v>
      </c>
      <c r="X60" s="214">
        <v>44044</v>
      </c>
      <c r="Y60" s="218">
        <v>43952</v>
      </c>
      <c r="Z60" s="214">
        <v>44196</v>
      </c>
      <c r="AA60" s="224"/>
      <c r="AB60" s="191"/>
      <c r="AC60" s="233"/>
      <c r="AD60" s="191"/>
      <c r="AE60" s="225" t="s">
        <v>90</v>
      </c>
      <c r="AF60" s="225" t="s">
        <v>90</v>
      </c>
      <c r="AG60" s="235">
        <f t="shared" ca="1" si="37"/>
        <v>44006</v>
      </c>
      <c r="AH60" s="235">
        <f t="shared" ca="1" si="38"/>
        <v>0</v>
      </c>
      <c r="AI60" s="225" t="str">
        <f t="shared" ca="1" si="39"/>
        <v>预付款:50.00%，投运款:30.00%，质保金:20.00%</v>
      </c>
      <c r="AJ60" s="225" t="str">
        <f t="shared" ca="1" si="40"/>
        <v>0.00%</v>
      </c>
      <c r="AK60" s="225" t="str">
        <f t="shared" ca="1" si="41"/>
        <v>0.00%</v>
      </c>
      <c r="AL60" s="243" t="str">
        <f t="shared" ca="1" si="42"/>
        <v>0.00%</v>
      </c>
      <c r="AM60" s="239" t="str">
        <f t="shared" ca="1" si="43"/>
        <v>80.19</v>
      </c>
      <c r="AN60" s="241">
        <f t="shared" ca="1" si="44"/>
        <v>0.17</v>
      </c>
      <c r="AO60" s="246" t="str">
        <f t="shared" ca="1" si="45"/>
        <v>.00</v>
      </c>
      <c r="AP60" s="247" t="str">
        <f t="shared" ca="1" si="59"/>
        <v>.00</v>
      </c>
      <c r="AQ60" s="246" t="str">
        <f t="shared" ca="1" si="46"/>
        <v>71.00</v>
      </c>
      <c r="AR60" s="247" t="str">
        <f t="shared" ca="1" si="47"/>
        <v>.00</v>
      </c>
      <c r="AS60" s="246" t="str">
        <f t="shared" ca="1" si="60"/>
        <v>.00</v>
      </c>
      <c r="AT60" s="247" t="str">
        <f t="shared" ca="1" si="61"/>
        <v>.00</v>
      </c>
      <c r="AU60" s="257" t="str">
        <f t="shared" ca="1" si="48"/>
        <v>71.00</v>
      </c>
      <c r="AV60" s="258"/>
      <c r="AW60" s="264"/>
      <c r="AX60" s="265"/>
      <c r="AY60" s="264"/>
      <c r="AZ60" s="265"/>
      <c r="BA60" s="264"/>
      <c r="BB60" s="265"/>
      <c r="BC60" s="264"/>
      <c r="BD60" s="243"/>
      <c r="BE60" s="243"/>
      <c r="BF60" s="243"/>
      <c r="BG60" s="243"/>
      <c r="BH60" s="243"/>
      <c r="BI60" s="292"/>
      <c r="BJ60" s="203"/>
      <c r="BK60" s="293"/>
    </row>
    <row r="61" spans="1:63" ht="42" customHeight="1">
      <c r="A61" s="123">
        <f t="shared" si="62"/>
        <v>59</v>
      </c>
      <c r="B61" s="109" t="s">
        <v>293</v>
      </c>
      <c r="C61" s="194" t="s">
        <v>294</v>
      </c>
      <c r="D61" s="109" t="s">
        <v>295</v>
      </c>
      <c r="E61" s="110" t="s">
        <v>296</v>
      </c>
      <c r="F61" s="123" t="s">
        <v>85</v>
      </c>
      <c r="G61" s="123" t="s">
        <v>73</v>
      </c>
      <c r="H61" s="123" t="s">
        <v>291</v>
      </c>
      <c r="I61" s="123" t="s">
        <v>86</v>
      </c>
      <c r="J61" s="123" t="s">
        <v>227</v>
      </c>
      <c r="K61" s="123" t="s">
        <v>88</v>
      </c>
      <c r="L61" s="109" t="s">
        <v>96</v>
      </c>
      <c r="M61" s="111" t="s">
        <v>79</v>
      </c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123"/>
      <c r="AC61" s="122"/>
      <c r="AD61" s="123"/>
      <c r="AE61" s="146" t="s">
        <v>90</v>
      </c>
      <c r="AF61" s="146" t="s">
        <v>90</v>
      </c>
      <c r="AG61" s="228">
        <f t="shared" ca="1" si="37"/>
        <v>44004</v>
      </c>
      <c r="AH61" s="228">
        <f t="shared" ca="1" si="38"/>
        <v>0</v>
      </c>
      <c r="AI61" s="146" t="str">
        <f t="shared" ca="1" si="39"/>
        <v>预付款:30.00%，质保金:10.00%，其他款:60.00%</v>
      </c>
      <c r="AJ61" s="146" t="str">
        <f t="shared" ca="1" si="40"/>
        <v>0.00%</v>
      </c>
      <c r="AK61" s="146" t="str">
        <f t="shared" ca="1" si="41"/>
        <v>0.00%</v>
      </c>
      <c r="AL61" s="238" t="str">
        <f t="shared" ca="1" si="42"/>
        <v>0.00%</v>
      </c>
      <c r="AM61" s="239" t="str">
        <f t="shared" ca="1" si="43"/>
        <v>188.60</v>
      </c>
      <c r="AN61" s="242"/>
      <c r="AO61" s="250"/>
      <c r="AP61" s="251"/>
      <c r="AQ61" s="250"/>
      <c r="AR61" s="251"/>
      <c r="AS61" s="250"/>
      <c r="AT61" s="251"/>
      <c r="AU61" s="261"/>
      <c r="AV61" s="261"/>
      <c r="AW61" s="250"/>
      <c r="AX61" s="251"/>
      <c r="AY61" s="250"/>
      <c r="AZ61" s="251"/>
      <c r="BA61" s="250"/>
      <c r="BB61" s="251"/>
      <c r="BC61" s="250"/>
      <c r="BD61" s="238"/>
      <c r="BE61" s="238"/>
      <c r="BF61" s="238"/>
      <c r="BG61" s="238"/>
      <c r="BH61" s="238"/>
      <c r="BI61" s="291"/>
      <c r="BJ61" s="110"/>
      <c r="BK61" s="286"/>
    </row>
  </sheetData>
  <sheetProtection formatCells="0" insertHyperlinks="0" autoFilter="0"/>
  <autoFilter ref="A2:BK61" xr:uid="{00000000-0009-0000-0000-000000000000}"/>
  <mergeCells count="7">
    <mergeCell ref="AM1:BC1"/>
    <mergeCell ref="BD1:BH1"/>
    <mergeCell ref="A1:E1"/>
    <mergeCell ref="F1:L1"/>
    <mergeCell ref="M1:AD1"/>
    <mergeCell ref="AE1:AF1"/>
    <mergeCell ref="AG1:AL1"/>
  </mergeCells>
  <phoneticPr fontId="32" type="noConversion"/>
  <conditionalFormatting sqref="I3:I56">
    <cfRule type="cellIs" dxfId="5" priority="112" operator="equal">
      <formula>"预期合同"</formula>
    </cfRule>
    <cfRule type="cellIs" dxfId="4" priority="113" operator="equal">
      <formula>"提前投入"</formula>
    </cfRule>
  </conditionalFormatting>
  <conditionalFormatting sqref="M3:M56">
    <cfRule type="cellIs" dxfId="3" priority="16" operator="equal">
      <formula>"已完成"</formula>
    </cfRule>
    <cfRule type="cellIs" dxfId="2" priority="15" operator="equal">
      <formula>"结转"</formula>
    </cfRule>
    <cfRule type="cellIs" dxfId="1" priority="4" operator="equal">
      <formula>"未开始"</formula>
    </cfRule>
    <cfRule type="cellIs" dxfId="0" priority="1" operator="equal">
      <formula>"待结转"</formula>
    </cfRule>
  </conditionalFormatting>
  <dataValidations count="9">
    <dataValidation type="list" allowBlank="1" showInputMessage="1" showErrorMessage="1" sqref="BF3:BF55" xr:uid="{00000000-0002-0000-0000-000000000000}">
      <formula1>"物资,服务,物资&amp;服务,/"</formula1>
    </dataValidation>
    <dataValidation type="list" allowBlank="1" showInputMessage="1" showErrorMessage="1" sqref="M3:M61" xr:uid="{00000000-0002-0000-0000-000001000000}">
      <formula1>"未开始,进行中,已完成,暂停,待结转,结转,待终止,终止"</formula1>
    </dataValidation>
    <dataValidation type="list" allowBlank="1" showInputMessage="1" showErrorMessage="1" sqref="J3:J61" xr:uid="{00000000-0002-0000-0000-000002000000}">
      <formula1>"营销2.0,网上国网数据共享,智慧云,客户域数据中台,智能标签,智能报表,数据增值服务,营配调贯通,数据资产管理,数据应用共享超市,数据共享开放,其他"</formula1>
    </dataValidation>
    <dataValidation type="list" errorStyle="warning" allowBlank="1" showInputMessage="1" showErrorMessage="1" error="请输入一个列表中的值" sqref="I3:I55" xr:uid="{00000000-0002-0000-0000-000003000000}">
      <formula1>"正式合同,提前启动,提前投入,预期合同,提前投入转正式,提前启动转正式"</formula1>
    </dataValidation>
    <dataValidation type="list" errorStyle="warning" allowBlank="1" showInputMessage="1" showErrorMessage="1" error="请输入一个列表中的值" sqref="G3:G26 G28:G29 G32:G35 G37:G61" xr:uid="{00000000-0002-0000-0000-000004000000}">
      <formula1>"统推,非统推,科技,补费用"</formula1>
    </dataValidation>
    <dataValidation type="list" errorStyle="warning" allowBlank="1" showInputMessage="1" showErrorMessage="1" error="请输入一个列表中的值" sqref="I56:I61" xr:uid="{00000000-0002-0000-0000-000005000000}">
      <formula1>"正式合同,提前启动,提前投入,预期合同"</formula1>
    </dataValidation>
    <dataValidation type="list" errorStyle="warning" allowBlank="1" showInputMessage="1" showErrorMessage="1" error="请输入一个列表中的值" sqref="H3:H26 H28:H29 H32:H36 H38:H61" xr:uid="{00000000-0002-0000-0000-000006000000}">
      <formula1>"研发,实施,运维,研实,服务"</formula1>
    </dataValidation>
    <dataValidation type="list" allowBlank="1" showInputMessage="1" showErrorMessage="1" sqref="AE10:AF61 AE3:AF9" xr:uid="{00000000-0002-0000-0000-000007000000}">
      <formula1>"是,否,/"</formula1>
    </dataValidation>
    <dataValidation type="list" errorStyle="warning" allowBlank="1" showInputMessage="1" showErrorMessage="1" error="请输入一个列表中的值" sqref="H37" xr:uid="{00000000-0002-0000-0000-000008000000}">
      <formula1>"研发,实施,运维,人力"</formula1>
    </dataValidation>
  </dataValidations>
  <pageMargins left="0.31458333333333299" right="0.25" top="0.35416666666666702" bottom="0.35416666666666702" header="0.23611111111111099" footer="0.3"/>
  <pageSetup paperSize="9" scale="4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SK59"/>
  <sheetViews>
    <sheetView zoomScale="90" zoomScaleNormal="90" workbookViewId="0">
      <pane xSplit="6" ySplit="4" topLeftCell="G5" activePane="bottomRight" state="frozen"/>
      <selection pane="topRight"/>
      <selection pane="bottomLeft"/>
      <selection pane="bottomRight" activeCell="F6" sqref="F6"/>
    </sheetView>
  </sheetViews>
  <sheetFormatPr defaultColWidth="9" defaultRowHeight="13.8"/>
  <cols>
    <col min="1" max="1" width="4.109375" style="100" customWidth="1"/>
    <col min="2" max="2" width="14" style="100" customWidth="1"/>
    <col min="3" max="3" width="41.44140625" style="100" customWidth="1"/>
    <col min="4" max="5" width="9.109375" style="100" bestFit="1" customWidth="1"/>
    <col min="6" max="6" width="11.109375" style="100" customWidth="1"/>
    <col min="7" max="26" width="4.5546875" style="100" customWidth="1"/>
    <col min="27" max="15377" width="9" style="97"/>
    <col min="15378" max="16384" width="9" style="101"/>
  </cols>
  <sheetData>
    <row r="1" spans="1:26" s="95" customFormat="1" ht="34.950000000000003" customHeight="1">
      <c r="A1" s="317" t="s">
        <v>297</v>
      </c>
      <c r="B1" s="318"/>
      <c r="C1" s="317"/>
      <c r="D1" s="102"/>
      <c r="E1" s="102"/>
      <c r="F1" s="103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26" s="95" customFormat="1" ht="19.95" customHeight="1">
      <c r="A2" s="325" t="s">
        <v>7</v>
      </c>
      <c r="B2" s="308" t="s">
        <v>8</v>
      </c>
      <c r="C2" s="308" t="s">
        <v>11</v>
      </c>
      <c r="D2" s="311" t="s">
        <v>298</v>
      </c>
      <c r="E2" s="311" t="s">
        <v>299</v>
      </c>
      <c r="F2" s="314" t="s">
        <v>300</v>
      </c>
      <c r="G2" s="319" t="s">
        <v>301</v>
      </c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1"/>
    </row>
    <row r="3" spans="1:26" s="95" customFormat="1" ht="22.05" customHeight="1">
      <c r="A3" s="326"/>
      <c r="B3" s="309"/>
      <c r="C3" s="309"/>
      <c r="D3" s="312"/>
      <c r="E3" s="312"/>
      <c r="F3" s="315"/>
      <c r="G3" s="322" t="s">
        <v>302</v>
      </c>
      <c r="H3" s="323"/>
      <c r="I3" s="323" t="s">
        <v>303</v>
      </c>
      <c r="J3" s="323"/>
      <c r="K3" s="323" t="s">
        <v>304</v>
      </c>
      <c r="L3" s="323"/>
      <c r="M3" s="323" t="s">
        <v>305</v>
      </c>
      <c r="N3" s="323"/>
      <c r="O3" s="323" t="s">
        <v>306</v>
      </c>
      <c r="P3" s="323"/>
      <c r="Q3" s="323" t="s">
        <v>307</v>
      </c>
      <c r="R3" s="323"/>
      <c r="S3" s="323" t="s">
        <v>308</v>
      </c>
      <c r="T3" s="323"/>
      <c r="U3" s="323" t="s">
        <v>309</v>
      </c>
      <c r="V3" s="323"/>
      <c r="W3" s="323" t="s">
        <v>310</v>
      </c>
      <c r="X3" s="323"/>
      <c r="Y3" s="323" t="s">
        <v>311</v>
      </c>
      <c r="Z3" s="324"/>
    </row>
    <row r="4" spans="1:26" s="96" customFormat="1" ht="12">
      <c r="A4" s="327"/>
      <c r="B4" s="310"/>
      <c r="C4" s="310"/>
      <c r="D4" s="313"/>
      <c r="E4" s="313"/>
      <c r="F4" s="316"/>
      <c r="G4" s="138" t="s">
        <v>312</v>
      </c>
      <c r="H4" s="139" t="s">
        <v>313</v>
      </c>
      <c r="I4" s="138" t="s">
        <v>312</v>
      </c>
      <c r="J4" s="139" t="s">
        <v>313</v>
      </c>
      <c r="K4" s="138" t="s">
        <v>312</v>
      </c>
      <c r="L4" s="139" t="s">
        <v>313</v>
      </c>
      <c r="M4" s="138" t="s">
        <v>312</v>
      </c>
      <c r="N4" s="139" t="s">
        <v>313</v>
      </c>
      <c r="O4" s="138" t="s">
        <v>312</v>
      </c>
      <c r="P4" s="139" t="s">
        <v>313</v>
      </c>
      <c r="Q4" s="138" t="s">
        <v>312</v>
      </c>
      <c r="R4" s="139" t="s">
        <v>313</v>
      </c>
      <c r="S4" s="138" t="s">
        <v>312</v>
      </c>
      <c r="T4" s="139" t="s">
        <v>313</v>
      </c>
      <c r="U4" s="138" t="s">
        <v>312</v>
      </c>
      <c r="V4" s="139" t="s">
        <v>313</v>
      </c>
      <c r="W4" s="138" t="s">
        <v>312</v>
      </c>
      <c r="X4" s="139" t="s">
        <v>313</v>
      </c>
      <c r="Y4" s="138" t="s">
        <v>312</v>
      </c>
      <c r="Z4" s="139" t="s">
        <v>313</v>
      </c>
    </row>
    <row r="5" spans="1:26" s="97" customFormat="1" ht="13.2">
      <c r="A5" s="105">
        <f>ROW()-4</f>
        <v>1</v>
      </c>
      <c r="B5" s="106" t="s">
        <v>70</v>
      </c>
      <c r="C5" s="107" t="s">
        <v>71</v>
      </c>
      <c r="D5" s="108" t="s">
        <v>75</v>
      </c>
      <c r="E5" s="140" t="s">
        <v>78</v>
      </c>
      <c r="F5" s="141"/>
      <c r="G5" s="142"/>
      <c r="H5" s="143"/>
      <c r="I5" s="163"/>
      <c r="J5" s="143"/>
      <c r="K5" s="163"/>
      <c r="L5" s="143"/>
      <c r="M5" s="163"/>
      <c r="N5" s="143"/>
      <c r="O5" s="163"/>
      <c r="P5" s="143"/>
      <c r="Q5" s="163"/>
      <c r="R5" s="143"/>
      <c r="S5" s="163"/>
      <c r="T5" s="143"/>
      <c r="U5" s="163"/>
      <c r="V5" s="143"/>
      <c r="W5" s="163"/>
      <c r="X5" s="143"/>
      <c r="Y5" s="163"/>
      <c r="Z5" s="171"/>
    </row>
    <row r="6" spans="1:26" s="97" customFormat="1" ht="13.2">
      <c r="A6" s="105">
        <f t="shared" ref="A6:A15" si="0">ROW()-4</f>
        <v>2</v>
      </c>
      <c r="B6" s="109" t="s">
        <v>83</v>
      </c>
      <c r="C6" s="110" t="s">
        <v>84</v>
      </c>
      <c r="D6" s="111" t="s">
        <v>86</v>
      </c>
      <c r="E6" s="123" t="s">
        <v>89</v>
      </c>
      <c r="F6" s="144">
        <v>43770</v>
      </c>
      <c r="G6" s="145"/>
      <c r="H6" s="146"/>
      <c r="I6" s="164"/>
      <c r="J6" s="146"/>
      <c r="K6" s="164"/>
      <c r="L6" s="146"/>
      <c r="M6" s="164"/>
      <c r="N6" s="146"/>
      <c r="O6" s="164"/>
      <c r="P6" s="146"/>
      <c r="Q6" s="164"/>
      <c r="R6" s="146"/>
      <c r="S6" s="164"/>
      <c r="T6" s="146"/>
      <c r="U6" s="164"/>
      <c r="V6" s="146"/>
      <c r="W6" s="164"/>
      <c r="X6" s="146"/>
      <c r="Y6" s="164"/>
      <c r="Z6" s="172"/>
    </row>
    <row r="7" spans="1:26" s="97" customFormat="1" ht="26.4">
      <c r="A7" s="105">
        <f t="shared" si="0"/>
        <v>3</v>
      </c>
      <c r="B7" s="294" t="s">
        <v>1367</v>
      </c>
      <c r="C7" s="113" t="s">
        <v>93</v>
      </c>
      <c r="D7" s="114" t="s">
        <v>86</v>
      </c>
      <c r="E7" s="119" t="s">
        <v>96</v>
      </c>
      <c r="F7" s="147">
        <v>43800</v>
      </c>
      <c r="G7" s="145">
        <v>0.95</v>
      </c>
      <c r="H7" s="146">
        <v>0.95</v>
      </c>
      <c r="I7" s="164">
        <v>0.95</v>
      </c>
      <c r="J7" s="146"/>
      <c r="K7" s="164">
        <v>1</v>
      </c>
      <c r="L7" s="146"/>
      <c r="M7" s="164"/>
      <c r="N7" s="146"/>
      <c r="O7" s="164"/>
      <c r="P7" s="146"/>
      <c r="Q7" s="164"/>
      <c r="R7" s="146"/>
      <c r="S7" s="164"/>
      <c r="T7" s="146"/>
      <c r="U7" s="164"/>
      <c r="V7" s="146"/>
      <c r="W7" s="164"/>
      <c r="X7" s="146"/>
      <c r="Y7" s="164"/>
      <c r="Z7" s="172"/>
    </row>
    <row r="8" spans="1:26" s="98" customFormat="1" ht="13.2">
      <c r="A8" s="105">
        <f t="shared" si="0"/>
        <v>4</v>
      </c>
      <c r="B8" s="109" t="s">
        <v>99</v>
      </c>
      <c r="C8" s="115" t="s">
        <v>100</v>
      </c>
      <c r="D8" s="116" t="s">
        <v>86</v>
      </c>
      <c r="E8" s="116" t="s">
        <v>103</v>
      </c>
      <c r="F8" s="148">
        <v>44136</v>
      </c>
      <c r="G8" s="149">
        <v>0.9</v>
      </c>
      <c r="H8" s="150">
        <v>0.9</v>
      </c>
      <c r="I8" s="165">
        <v>0.9</v>
      </c>
      <c r="J8" s="150"/>
      <c r="K8" s="165">
        <v>0.9</v>
      </c>
      <c r="L8" s="150"/>
      <c r="M8" s="165">
        <v>0.9</v>
      </c>
      <c r="N8" s="150"/>
      <c r="O8" s="165">
        <v>0.9</v>
      </c>
      <c r="P8" s="150"/>
      <c r="Q8" s="165">
        <v>0.9</v>
      </c>
      <c r="R8" s="150"/>
      <c r="S8" s="165">
        <v>0.9</v>
      </c>
      <c r="T8" s="150"/>
      <c r="U8" s="165"/>
      <c r="V8" s="150"/>
      <c r="W8" s="165"/>
      <c r="X8" s="150"/>
      <c r="Y8" s="165"/>
      <c r="Z8" s="173"/>
    </row>
    <row r="9" spans="1:26" s="99" customFormat="1" ht="26.4">
      <c r="A9" s="105">
        <f t="shared" si="0"/>
        <v>5</v>
      </c>
      <c r="B9" s="109" t="s">
        <v>105</v>
      </c>
      <c r="C9" s="117" t="s">
        <v>106</v>
      </c>
      <c r="D9" s="116" t="s">
        <v>75</v>
      </c>
      <c r="E9" s="116" t="s">
        <v>108</v>
      </c>
      <c r="F9" s="151"/>
      <c r="G9" s="152"/>
      <c r="H9" s="153"/>
      <c r="I9" s="166"/>
      <c r="J9" s="153"/>
      <c r="K9" s="166"/>
      <c r="L9" s="153"/>
      <c r="M9" s="166"/>
      <c r="N9" s="153"/>
      <c r="O9" s="166"/>
      <c r="P9" s="153"/>
      <c r="Q9" s="166"/>
      <c r="R9" s="153"/>
      <c r="S9" s="166"/>
      <c r="T9" s="153"/>
      <c r="U9" s="166"/>
      <c r="V9" s="153"/>
      <c r="W9" s="166"/>
      <c r="X9" s="153"/>
      <c r="Y9" s="166"/>
      <c r="Z9" s="174"/>
    </row>
    <row r="10" spans="1:26" s="97" customFormat="1" ht="13.2">
      <c r="A10" s="105">
        <f t="shared" si="0"/>
        <v>6</v>
      </c>
      <c r="B10" s="112" t="s">
        <v>112</v>
      </c>
      <c r="C10" s="118" t="s">
        <v>113</v>
      </c>
      <c r="D10" s="119" t="s">
        <v>75</v>
      </c>
      <c r="E10" s="119" t="s">
        <v>103</v>
      </c>
      <c r="F10" s="154"/>
      <c r="G10" s="145"/>
      <c r="H10" s="146"/>
      <c r="I10" s="164"/>
      <c r="J10" s="146"/>
      <c r="K10" s="164"/>
      <c r="L10" s="146"/>
      <c r="M10" s="164"/>
      <c r="N10" s="146"/>
      <c r="O10" s="164"/>
      <c r="P10" s="146"/>
      <c r="Q10" s="164"/>
      <c r="R10" s="146"/>
      <c r="S10" s="164"/>
      <c r="T10" s="146"/>
      <c r="U10" s="164"/>
      <c r="V10" s="146"/>
      <c r="W10" s="164"/>
      <c r="X10" s="146"/>
      <c r="Y10" s="164"/>
      <c r="Z10" s="172"/>
    </row>
    <row r="11" spans="1:26" s="99" customFormat="1" ht="26.4">
      <c r="A11" s="105">
        <f t="shared" si="0"/>
        <v>7</v>
      </c>
      <c r="B11" s="112" t="s">
        <v>115</v>
      </c>
      <c r="C11" s="120" t="s">
        <v>314</v>
      </c>
      <c r="D11" s="121" t="s">
        <v>86</v>
      </c>
      <c r="E11" s="121" t="s">
        <v>120</v>
      </c>
      <c r="F11" s="148">
        <v>44075</v>
      </c>
      <c r="G11" s="152">
        <v>0.9</v>
      </c>
      <c r="H11" s="153">
        <v>0.75</v>
      </c>
      <c r="I11" s="167">
        <v>0.85</v>
      </c>
      <c r="J11" s="168"/>
      <c r="K11" s="167">
        <v>0.85</v>
      </c>
      <c r="L11" s="168"/>
      <c r="M11" s="167">
        <v>0.9</v>
      </c>
      <c r="N11" s="168"/>
      <c r="O11" s="167">
        <v>0.95</v>
      </c>
      <c r="P11" s="168"/>
      <c r="Q11" s="167">
        <v>0.95</v>
      </c>
      <c r="R11" s="168"/>
      <c r="S11" s="167">
        <v>1</v>
      </c>
      <c r="T11" s="168"/>
      <c r="U11" s="166"/>
      <c r="V11" s="153"/>
      <c r="W11" s="166"/>
      <c r="X11" s="153"/>
      <c r="Y11" s="166"/>
      <c r="Z11" s="174"/>
    </row>
    <row r="12" spans="1:26" s="97" customFormat="1" ht="26.4">
      <c r="A12" s="105">
        <f t="shared" si="0"/>
        <v>8</v>
      </c>
      <c r="B12" s="109" t="s">
        <v>123</v>
      </c>
      <c r="C12" s="122" t="s">
        <v>315</v>
      </c>
      <c r="D12" s="123" t="s">
        <v>316</v>
      </c>
      <c r="E12" s="123" t="s">
        <v>126</v>
      </c>
      <c r="F12" s="148">
        <v>44256</v>
      </c>
      <c r="G12" s="145">
        <v>0</v>
      </c>
      <c r="H12" s="146">
        <v>0</v>
      </c>
      <c r="I12" s="167">
        <v>0.05</v>
      </c>
      <c r="J12" s="168"/>
      <c r="K12" s="167">
        <v>0.15</v>
      </c>
      <c r="L12" s="168">
        <v>0</v>
      </c>
      <c r="M12" s="167">
        <v>0.25</v>
      </c>
      <c r="N12" s="168">
        <v>0.1</v>
      </c>
      <c r="O12" s="167">
        <v>0.35</v>
      </c>
      <c r="P12" s="168"/>
      <c r="Q12" s="167">
        <v>0.5</v>
      </c>
      <c r="R12" s="168"/>
      <c r="S12" s="167">
        <v>0.6</v>
      </c>
      <c r="T12" s="168"/>
      <c r="U12" s="164"/>
      <c r="V12" s="146"/>
      <c r="W12" s="164"/>
      <c r="X12" s="146"/>
      <c r="Y12" s="164"/>
      <c r="Z12" s="172"/>
    </row>
    <row r="13" spans="1:26" s="97" customFormat="1" ht="26.4">
      <c r="A13" s="105">
        <f t="shared" si="0"/>
        <v>9</v>
      </c>
      <c r="B13" s="112" t="s">
        <v>128</v>
      </c>
      <c r="C13" s="124" t="s">
        <v>317</v>
      </c>
      <c r="D13" s="119" t="s">
        <v>86</v>
      </c>
      <c r="E13" s="119" t="s">
        <v>131</v>
      </c>
      <c r="F13" s="148">
        <v>43983</v>
      </c>
      <c r="G13" s="145">
        <v>0.9</v>
      </c>
      <c r="H13" s="146">
        <v>0.9</v>
      </c>
      <c r="I13" s="164">
        <v>0.95</v>
      </c>
      <c r="J13" s="146"/>
      <c r="K13" s="164">
        <v>0.95</v>
      </c>
      <c r="L13" s="146"/>
      <c r="M13" s="164">
        <v>1</v>
      </c>
      <c r="N13" s="146"/>
      <c r="O13" s="164"/>
      <c r="P13" s="146"/>
      <c r="Q13" s="164"/>
      <c r="R13" s="146"/>
      <c r="S13" s="164"/>
      <c r="T13" s="146"/>
      <c r="U13" s="164"/>
      <c r="V13" s="146"/>
      <c r="W13" s="164"/>
      <c r="X13" s="146"/>
      <c r="Y13" s="164"/>
      <c r="Z13" s="172"/>
    </row>
    <row r="14" spans="1:26" s="97" customFormat="1" ht="26.4">
      <c r="A14" s="105">
        <f t="shared" si="0"/>
        <v>10</v>
      </c>
      <c r="B14" s="112" t="s">
        <v>135</v>
      </c>
      <c r="C14" s="125" t="s">
        <v>318</v>
      </c>
      <c r="D14" s="119" t="s">
        <v>86</v>
      </c>
      <c r="E14" s="112" t="s">
        <v>96</v>
      </c>
      <c r="F14" s="148">
        <v>44166</v>
      </c>
      <c r="G14" s="145"/>
      <c r="H14" s="146"/>
      <c r="I14" s="164"/>
      <c r="J14" s="146"/>
      <c r="K14" s="164"/>
      <c r="L14" s="146"/>
      <c r="M14" s="164"/>
      <c r="N14" s="146"/>
      <c r="O14" s="164"/>
      <c r="P14" s="146"/>
      <c r="Q14" s="164"/>
      <c r="R14" s="146"/>
      <c r="S14" s="164"/>
      <c r="T14" s="146"/>
      <c r="U14" s="164"/>
      <c r="V14" s="146"/>
      <c r="W14" s="164"/>
      <c r="X14" s="146"/>
      <c r="Y14" s="164"/>
      <c r="Z14" s="172"/>
    </row>
    <row r="15" spans="1:26" s="97" customFormat="1" ht="13.2">
      <c r="A15" s="105">
        <f t="shared" si="0"/>
        <v>11</v>
      </c>
      <c r="B15" s="109"/>
      <c r="C15" s="122" t="s">
        <v>139</v>
      </c>
      <c r="D15" s="123" t="s">
        <v>140</v>
      </c>
      <c r="E15" s="119" t="s">
        <v>131</v>
      </c>
      <c r="F15" s="144"/>
      <c r="G15" s="145"/>
      <c r="H15" s="146"/>
      <c r="I15" s="164"/>
      <c r="J15" s="146"/>
      <c r="K15" s="164"/>
      <c r="L15" s="146"/>
      <c r="M15" s="164"/>
      <c r="N15" s="146"/>
      <c r="O15" s="164"/>
      <c r="P15" s="146"/>
      <c r="Q15" s="164"/>
      <c r="R15" s="146"/>
      <c r="S15" s="164"/>
      <c r="T15" s="146"/>
      <c r="U15" s="164"/>
      <c r="V15" s="146"/>
      <c r="W15" s="164"/>
      <c r="X15" s="146"/>
      <c r="Y15" s="164"/>
      <c r="Z15" s="172"/>
    </row>
    <row r="16" spans="1:26" s="97" customFormat="1" ht="26.4">
      <c r="A16" s="105">
        <f t="shared" ref="A16:A25" si="1">ROW()-4</f>
        <v>12</v>
      </c>
      <c r="B16" s="112" t="s">
        <v>141</v>
      </c>
      <c r="C16" s="125" t="s">
        <v>319</v>
      </c>
      <c r="D16" s="119" t="s">
        <v>86</v>
      </c>
      <c r="E16" s="119" t="s">
        <v>131</v>
      </c>
      <c r="F16" s="148">
        <v>44044</v>
      </c>
      <c r="G16" s="145">
        <v>0.8</v>
      </c>
      <c r="H16" s="146">
        <v>0.8</v>
      </c>
      <c r="I16" s="164">
        <v>0.85</v>
      </c>
      <c r="J16" s="146"/>
      <c r="K16" s="164">
        <v>0.85</v>
      </c>
      <c r="L16" s="146"/>
      <c r="M16" s="164">
        <v>0.9</v>
      </c>
      <c r="N16" s="146"/>
      <c r="O16" s="164">
        <v>0.95</v>
      </c>
      <c r="P16" s="146"/>
      <c r="Q16" s="164">
        <v>1</v>
      </c>
      <c r="R16" s="146"/>
      <c r="S16" s="164"/>
      <c r="T16" s="146"/>
      <c r="U16" s="164"/>
      <c r="V16" s="146"/>
      <c r="W16" s="164"/>
      <c r="X16" s="146"/>
      <c r="Y16" s="164"/>
      <c r="Z16" s="172"/>
    </row>
    <row r="17" spans="1:26" s="97" customFormat="1" ht="13.2">
      <c r="A17" s="105">
        <f t="shared" si="1"/>
        <v>13</v>
      </c>
      <c r="B17" s="112" t="s">
        <v>148</v>
      </c>
      <c r="C17" s="118" t="s">
        <v>149</v>
      </c>
      <c r="D17" s="119" t="s">
        <v>75</v>
      </c>
      <c r="E17" s="119" t="s">
        <v>131</v>
      </c>
      <c r="F17" s="154"/>
      <c r="G17" s="145"/>
      <c r="H17" s="146"/>
      <c r="I17" s="164"/>
      <c r="J17" s="146"/>
      <c r="K17" s="164"/>
      <c r="L17" s="146"/>
      <c r="M17" s="164"/>
      <c r="N17" s="146"/>
      <c r="O17" s="164"/>
      <c r="P17" s="146"/>
      <c r="Q17" s="164"/>
      <c r="R17" s="146"/>
      <c r="S17" s="164"/>
      <c r="T17" s="146"/>
      <c r="U17" s="164"/>
      <c r="V17" s="146"/>
      <c r="W17" s="164"/>
      <c r="X17" s="146"/>
      <c r="Y17" s="164"/>
      <c r="Z17" s="172"/>
    </row>
    <row r="18" spans="1:26" s="97" customFormat="1" ht="13.2">
      <c r="A18" s="105">
        <f t="shared" si="1"/>
        <v>14</v>
      </c>
      <c r="B18" s="109"/>
      <c r="C18" s="122" t="s">
        <v>153</v>
      </c>
      <c r="D18" s="123" t="s">
        <v>140</v>
      </c>
      <c r="E18" s="121" t="s">
        <v>120</v>
      </c>
      <c r="F18" s="144"/>
      <c r="G18" s="145"/>
      <c r="H18" s="146"/>
      <c r="I18" s="164"/>
      <c r="J18" s="146"/>
      <c r="K18" s="164"/>
      <c r="L18" s="146"/>
      <c r="M18" s="164"/>
      <c r="N18" s="146"/>
      <c r="O18" s="164"/>
      <c r="P18" s="146"/>
      <c r="Q18" s="164"/>
      <c r="R18" s="146"/>
      <c r="S18" s="164"/>
      <c r="T18" s="146"/>
      <c r="U18" s="164"/>
      <c r="V18" s="146"/>
      <c r="W18" s="164"/>
      <c r="X18" s="146"/>
      <c r="Y18" s="164"/>
      <c r="Z18" s="172"/>
    </row>
    <row r="19" spans="1:26" s="97" customFormat="1" ht="26.4">
      <c r="A19" s="105">
        <f t="shared" si="1"/>
        <v>15</v>
      </c>
      <c r="B19" s="109" t="s">
        <v>155</v>
      </c>
      <c r="C19" s="122" t="s">
        <v>320</v>
      </c>
      <c r="D19" s="123" t="s">
        <v>86</v>
      </c>
      <c r="E19" s="121" t="s">
        <v>120</v>
      </c>
      <c r="F19" s="155">
        <v>43891</v>
      </c>
      <c r="G19" s="145">
        <v>0.9</v>
      </c>
      <c r="H19" s="146">
        <v>0.9</v>
      </c>
      <c r="I19" s="164">
        <v>0.9</v>
      </c>
      <c r="J19" s="146">
        <v>0.9</v>
      </c>
      <c r="K19" s="164">
        <v>0.9</v>
      </c>
      <c r="L19" s="146"/>
      <c r="M19" s="164">
        <v>0.9</v>
      </c>
      <c r="N19" s="146"/>
      <c r="O19" s="164">
        <v>0.9</v>
      </c>
      <c r="P19" s="146"/>
      <c r="Q19" s="164">
        <v>0.9</v>
      </c>
      <c r="R19" s="146"/>
      <c r="S19" s="164"/>
      <c r="T19" s="146"/>
      <c r="U19" s="164"/>
      <c r="V19" s="146"/>
      <c r="W19" s="164"/>
      <c r="X19" s="146"/>
      <c r="Y19" s="164"/>
      <c r="Z19" s="172"/>
    </row>
    <row r="20" spans="1:26" s="97" customFormat="1" ht="26.4">
      <c r="A20" s="105">
        <f t="shared" si="1"/>
        <v>16</v>
      </c>
      <c r="B20" s="112" t="s">
        <v>158</v>
      </c>
      <c r="C20" s="125" t="s">
        <v>321</v>
      </c>
      <c r="D20" s="119" t="s">
        <v>86</v>
      </c>
      <c r="E20" s="119" t="s">
        <v>131</v>
      </c>
      <c r="F20" s="154"/>
      <c r="G20" s="145"/>
      <c r="H20" s="146"/>
      <c r="I20" s="164"/>
      <c r="J20" s="146"/>
      <c r="K20" s="164"/>
      <c r="L20" s="146"/>
      <c r="M20" s="164"/>
      <c r="N20" s="146"/>
      <c r="O20" s="164"/>
      <c r="P20" s="146"/>
      <c r="Q20" s="164"/>
      <c r="R20" s="146"/>
      <c r="S20" s="164"/>
      <c r="T20" s="146"/>
      <c r="U20" s="164"/>
      <c r="V20" s="146"/>
      <c r="W20" s="164"/>
      <c r="X20" s="146"/>
      <c r="Y20" s="164"/>
      <c r="Z20" s="172"/>
    </row>
    <row r="21" spans="1:26" s="97" customFormat="1" ht="13.2">
      <c r="A21" s="105">
        <f t="shared" si="1"/>
        <v>17</v>
      </c>
      <c r="B21" s="109"/>
      <c r="C21" s="122" t="s">
        <v>160</v>
      </c>
      <c r="D21" s="123" t="s">
        <v>140</v>
      </c>
      <c r="E21" s="121" t="s">
        <v>120</v>
      </c>
      <c r="F21" s="144"/>
      <c r="G21" s="145"/>
      <c r="H21" s="146"/>
      <c r="I21" s="164"/>
      <c r="J21" s="146"/>
      <c r="K21" s="164"/>
      <c r="L21" s="146"/>
      <c r="M21" s="164"/>
      <c r="N21" s="146"/>
      <c r="O21" s="164"/>
      <c r="P21" s="146"/>
      <c r="Q21" s="164"/>
      <c r="R21" s="146"/>
      <c r="S21" s="164"/>
      <c r="T21" s="146"/>
      <c r="U21" s="164"/>
      <c r="V21" s="146"/>
      <c r="W21" s="164"/>
      <c r="X21" s="146"/>
      <c r="Y21" s="164"/>
      <c r="Z21" s="172"/>
    </row>
    <row r="22" spans="1:26" s="97" customFormat="1" ht="13.2">
      <c r="A22" s="105">
        <f t="shared" si="1"/>
        <v>18</v>
      </c>
      <c r="B22" s="112" t="s">
        <v>162</v>
      </c>
      <c r="C22" s="118" t="s">
        <v>163</v>
      </c>
      <c r="D22" s="119" t="s">
        <v>75</v>
      </c>
      <c r="E22" s="119" t="s">
        <v>96</v>
      </c>
      <c r="F22" s="154"/>
      <c r="G22" s="145"/>
      <c r="H22" s="146"/>
      <c r="I22" s="164"/>
      <c r="J22" s="146"/>
      <c r="K22" s="164"/>
      <c r="L22" s="146"/>
      <c r="M22" s="164"/>
      <c r="N22" s="146"/>
      <c r="O22" s="164"/>
      <c r="P22" s="146"/>
      <c r="Q22" s="164"/>
      <c r="R22" s="146"/>
      <c r="S22" s="164"/>
      <c r="T22" s="146"/>
      <c r="U22" s="164"/>
      <c r="V22" s="146"/>
      <c r="W22" s="164"/>
      <c r="X22" s="146"/>
      <c r="Y22" s="164"/>
      <c r="Z22" s="172"/>
    </row>
    <row r="23" spans="1:26" s="97" customFormat="1" ht="24" customHeight="1">
      <c r="A23" s="105">
        <f t="shared" si="1"/>
        <v>19</v>
      </c>
      <c r="B23" s="109"/>
      <c r="C23" s="122" t="s">
        <v>167</v>
      </c>
      <c r="D23" s="123" t="s">
        <v>140</v>
      </c>
      <c r="E23" s="121" t="s">
        <v>120</v>
      </c>
      <c r="F23" s="144"/>
      <c r="G23" s="145"/>
      <c r="H23" s="146"/>
      <c r="I23" s="164"/>
      <c r="J23" s="146"/>
      <c r="K23" s="164"/>
      <c r="L23" s="146"/>
      <c r="M23" s="164"/>
      <c r="N23" s="146"/>
      <c r="O23" s="164"/>
      <c r="P23" s="146"/>
      <c r="Q23" s="164"/>
      <c r="R23" s="146"/>
      <c r="S23" s="164"/>
      <c r="T23" s="146"/>
      <c r="U23" s="164"/>
      <c r="V23" s="146"/>
      <c r="W23" s="164"/>
      <c r="X23" s="146"/>
      <c r="Y23" s="164"/>
      <c r="Z23" s="172"/>
    </row>
    <row r="24" spans="1:26" s="97" customFormat="1" ht="27.9" customHeight="1">
      <c r="A24" s="105">
        <f t="shared" si="1"/>
        <v>20</v>
      </c>
      <c r="B24" s="112" t="s">
        <v>168</v>
      </c>
      <c r="C24" s="118" t="s">
        <v>169</v>
      </c>
      <c r="D24" s="119" t="s">
        <v>75</v>
      </c>
      <c r="E24" s="119" t="s">
        <v>103</v>
      </c>
      <c r="F24" s="154"/>
      <c r="G24" s="145"/>
      <c r="H24" s="146"/>
      <c r="I24" s="164"/>
      <c r="J24" s="146"/>
      <c r="K24" s="164"/>
      <c r="L24" s="146"/>
      <c r="M24" s="164"/>
      <c r="N24" s="146"/>
      <c r="O24" s="164"/>
      <c r="P24" s="146"/>
      <c r="Q24" s="164"/>
      <c r="R24" s="146"/>
      <c r="S24" s="164"/>
      <c r="T24" s="146"/>
      <c r="U24" s="164"/>
      <c r="V24" s="146"/>
      <c r="W24" s="164"/>
      <c r="X24" s="146"/>
      <c r="Y24" s="164"/>
      <c r="Z24" s="172"/>
    </row>
    <row r="25" spans="1:26" s="97" customFormat="1" ht="29.1" customHeight="1">
      <c r="A25" s="105">
        <f t="shared" si="1"/>
        <v>21</v>
      </c>
      <c r="B25" s="112" t="s">
        <v>172</v>
      </c>
      <c r="C25" s="118" t="s">
        <v>173</v>
      </c>
      <c r="D25" s="119" t="s">
        <v>75</v>
      </c>
      <c r="E25" s="119" t="s">
        <v>103</v>
      </c>
      <c r="F25" s="154"/>
      <c r="G25" s="145"/>
      <c r="H25" s="146"/>
      <c r="I25" s="164"/>
      <c r="J25" s="146"/>
      <c r="K25" s="164"/>
      <c r="L25" s="146"/>
      <c r="M25" s="164"/>
      <c r="N25" s="146"/>
      <c r="O25" s="164"/>
      <c r="P25" s="146"/>
      <c r="Q25" s="164"/>
      <c r="R25" s="146"/>
      <c r="S25" s="164"/>
      <c r="T25" s="146"/>
      <c r="U25" s="164"/>
      <c r="V25" s="146"/>
      <c r="W25" s="164"/>
      <c r="X25" s="146"/>
      <c r="Y25" s="164"/>
      <c r="Z25" s="172"/>
    </row>
    <row r="26" spans="1:26" s="97" customFormat="1" ht="13.2">
      <c r="A26" s="105">
        <f t="shared" ref="A26:A39" si="2">ROW()-4</f>
        <v>22</v>
      </c>
      <c r="B26" s="109"/>
      <c r="C26" s="122" t="s">
        <v>177</v>
      </c>
      <c r="D26" s="123" t="s">
        <v>140</v>
      </c>
      <c r="E26" s="119" t="s">
        <v>131</v>
      </c>
      <c r="F26" s="144"/>
      <c r="G26" s="145"/>
      <c r="H26" s="146"/>
      <c r="I26" s="164"/>
      <c r="J26" s="146"/>
      <c r="K26" s="164"/>
      <c r="L26" s="146"/>
      <c r="M26" s="164"/>
      <c r="N26" s="146"/>
      <c r="O26" s="164"/>
      <c r="P26" s="146"/>
      <c r="Q26" s="164"/>
      <c r="R26" s="146"/>
      <c r="S26" s="164"/>
      <c r="T26" s="146"/>
      <c r="U26" s="164"/>
      <c r="V26" s="146"/>
      <c r="W26" s="164"/>
      <c r="X26" s="146"/>
      <c r="Y26" s="164"/>
      <c r="Z26" s="172"/>
    </row>
    <row r="27" spans="1:26" s="97" customFormat="1" ht="13.2">
      <c r="A27" s="105">
        <f t="shared" si="2"/>
        <v>23</v>
      </c>
      <c r="B27" s="109" t="s">
        <v>179</v>
      </c>
      <c r="C27" s="122" t="s">
        <v>322</v>
      </c>
      <c r="D27" s="123" t="s">
        <v>86</v>
      </c>
      <c r="E27" s="123" t="s">
        <v>131</v>
      </c>
      <c r="F27" s="148">
        <v>44013</v>
      </c>
      <c r="G27" s="145">
        <v>0.6</v>
      </c>
      <c r="H27" s="146">
        <v>0.6</v>
      </c>
      <c r="I27" s="164">
        <v>0.7</v>
      </c>
      <c r="J27" s="146"/>
      <c r="K27" s="164">
        <v>0.8</v>
      </c>
      <c r="L27" s="146"/>
      <c r="M27" s="164">
        <v>0.9</v>
      </c>
      <c r="N27" s="146"/>
      <c r="O27" s="164">
        <v>0.95</v>
      </c>
      <c r="P27" s="146"/>
      <c r="Q27" s="164">
        <v>1</v>
      </c>
      <c r="R27" s="146"/>
      <c r="S27" s="164"/>
      <c r="T27" s="146"/>
      <c r="U27" s="164"/>
      <c r="V27" s="146"/>
      <c r="W27" s="164"/>
      <c r="X27" s="146"/>
      <c r="Y27" s="164"/>
      <c r="Z27" s="172"/>
    </row>
    <row r="28" spans="1:26" s="97" customFormat="1" ht="26.4">
      <c r="A28" s="105">
        <f t="shared" si="2"/>
        <v>24</v>
      </c>
      <c r="B28" s="109" t="s">
        <v>182</v>
      </c>
      <c r="C28" s="122" t="s">
        <v>183</v>
      </c>
      <c r="D28" s="123" t="s">
        <v>86</v>
      </c>
      <c r="E28" s="123" t="s">
        <v>187</v>
      </c>
      <c r="F28" s="144"/>
      <c r="G28" s="145"/>
      <c r="H28" s="146"/>
      <c r="I28" s="164"/>
      <c r="J28" s="146"/>
      <c r="K28" s="164"/>
      <c r="L28" s="146"/>
      <c r="M28" s="164"/>
      <c r="N28" s="146"/>
      <c r="O28" s="164"/>
      <c r="P28" s="146"/>
      <c r="Q28" s="164"/>
      <c r="R28" s="146"/>
      <c r="S28" s="164"/>
      <c r="T28" s="146"/>
      <c r="U28" s="164"/>
      <c r="V28" s="146"/>
      <c r="W28" s="164"/>
      <c r="X28" s="146"/>
      <c r="Y28" s="164"/>
      <c r="Z28" s="172"/>
    </row>
    <row r="29" spans="1:26" s="97" customFormat="1" ht="39.6">
      <c r="A29" s="105">
        <f t="shared" si="2"/>
        <v>25</v>
      </c>
      <c r="B29" s="109" t="s">
        <v>219</v>
      </c>
      <c r="C29" s="126" t="s">
        <v>323</v>
      </c>
      <c r="D29" s="123" t="s">
        <v>86</v>
      </c>
      <c r="E29" s="156" t="s">
        <v>126</v>
      </c>
      <c r="F29" s="144">
        <v>44166</v>
      </c>
      <c r="G29" s="145"/>
      <c r="H29" s="146"/>
      <c r="I29" s="164"/>
      <c r="J29" s="146"/>
      <c r="K29" s="164"/>
      <c r="L29" s="146">
        <v>0.4</v>
      </c>
      <c r="M29" s="164"/>
      <c r="N29" s="146">
        <v>0.5</v>
      </c>
      <c r="O29" s="164"/>
      <c r="P29" s="146"/>
      <c r="Q29" s="164"/>
      <c r="R29" s="146"/>
      <c r="S29" s="164"/>
      <c r="T29" s="146"/>
      <c r="U29" s="164"/>
      <c r="V29" s="146"/>
      <c r="W29" s="164"/>
      <c r="X29" s="146"/>
      <c r="Y29" s="164">
        <v>1</v>
      </c>
      <c r="Z29" s="172"/>
    </row>
    <row r="30" spans="1:26" s="97" customFormat="1" ht="30">
      <c r="A30" s="105">
        <f t="shared" si="2"/>
        <v>26</v>
      </c>
      <c r="B30" s="112" t="s">
        <v>189</v>
      </c>
      <c r="C30" s="127" t="s">
        <v>190</v>
      </c>
      <c r="D30" s="119" t="s">
        <v>86</v>
      </c>
      <c r="E30" s="119" t="s">
        <v>96</v>
      </c>
      <c r="F30" s="157"/>
      <c r="G30" s="158"/>
      <c r="H30" s="159"/>
      <c r="I30" s="169"/>
      <c r="J30" s="159"/>
      <c r="K30" s="169"/>
      <c r="L30" s="159"/>
      <c r="M30" s="169"/>
      <c r="N30" s="159"/>
      <c r="O30" s="169"/>
      <c r="P30" s="159"/>
      <c r="Q30" s="169"/>
      <c r="R30" s="159"/>
      <c r="S30" s="169"/>
      <c r="T30" s="159"/>
      <c r="U30" s="169"/>
      <c r="V30" s="159"/>
      <c r="W30" s="169"/>
      <c r="X30" s="159"/>
      <c r="Y30" s="169"/>
      <c r="Z30" s="175"/>
    </row>
    <row r="31" spans="1:26" s="97" customFormat="1" ht="15">
      <c r="A31" s="105">
        <f t="shared" si="2"/>
        <v>27</v>
      </c>
      <c r="B31" s="123" t="s">
        <v>193</v>
      </c>
      <c r="C31" s="122" t="s">
        <v>194</v>
      </c>
      <c r="D31" s="123" t="s">
        <v>86</v>
      </c>
      <c r="E31" s="123" t="s">
        <v>187</v>
      </c>
      <c r="F31" s="144"/>
      <c r="G31" s="158"/>
      <c r="H31" s="159"/>
      <c r="I31" s="169"/>
      <c r="J31" s="159"/>
      <c r="K31" s="169"/>
      <c r="L31" s="159"/>
      <c r="M31" s="169"/>
      <c r="N31" s="159"/>
      <c r="O31" s="169"/>
      <c r="P31" s="159"/>
      <c r="Q31" s="169"/>
      <c r="R31" s="159"/>
      <c r="S31" s="169"/>
      <c r="T31" s="159"/>
      <c r="U31" s="169"/>
      <c r="V31" s="159"/>
      <c r="W31" s="169"/>
      <c r="X31" s="159"/>
      <c r="Y31" s="169"/>
      <c r="Z31" s="175"/>
    </row>
    <row r="32" spans="1:26" s="97" customFormat="1" ht="15">
      <c r="A32" s="105">
        <f t="shared" si="2"/>
        <v>28</v>
      </c>
      <c r="B32" s="123" t="s">
        <v>196</v>
      </c>
      <c r="C32" s="110" t="s">
        <v>197</v>
      </c>
      <c r="D32" s="123" t="s">
        <v>86</v>
      </c>
      <c r="E32" s="123" t="s">
        <v>120</v>
      </c>
      <c r="F32" s="144"/>
      <c r="G32" s="158"/>
      <c r="H32" s="159"/>
      <c r="I32" s="169"/>
      <c r="J32" s="159"/>
      <c r="K32" s="169"/>
      <c r="L32" s="159"/>
      <c r="M32" s="169"/>
      <c r="N32" s="159"/>
      <c r="O32" s="169"/>
      <c r="P32" s="159"/>
      <c r="Q32" s="169"/>
      <c r="R32" s="159"/>
      <c r="S32" s="169"/>
      <c r="T32" s="159"/>
      <c r="U32" s="169"/>
      <c r="V32" s="159"/>
      <c r="W32" s="169"/>
      <c r="X32" s="159"/>
      <c r="Y32" s="169"/>
      <c r="Z32" s="175"/>
    </row>
    <row r="33" spans="1:26" s="97" customFormat="1" ht="39" customHeight="1">
      <c r="A33" s="105">
        <f t="shared" si="2"/>
        <v>29</v>
      </c>
      <c r="B33" s="123" t="s">
        <v>198</v>
      </c>
      <c r="C33" s="122" t="s">
        <v>199</v>
      </c>
      <c r="D33" s="123" t="s">
        <v>86</v>
      </c>
      <c r="E33" s="123" t="s">
        <v>131</v>
      </c>
      <c r="F33" s="144"/>
      <c r="G33" s="158"/>
      <c r="H33" s="159"/>
      <c r="I33" s="169"/>
      <c r="J33" s="159"/>
      <c r="K33" s="169"/>
      <c r="L33" s="159"/>
      <c r="M33" s="169"/>
      <c r="N33" s="159"/>
      <c r="O33" s="169"/>
      <c r="P33" s="159"/>
      <c r="Q33" s="169"/>
      <c r="R33" s="159"/>
      <c r="S33" s="169"/>
      <c r="T33" s="159"/>
      <c r="U33" s="169"/>
      <c r="V33" s="159"/>
      <c r="W33" s="169"/>
      <c r="X33" s="159"/>
      <c r="Y33" s="169"/>
      <c r="Z33" s="175"/>
    </row>
    <row r="34" spans="1:26" s="97" customFormat="1" ht="33" customHeight="1">
      <c r="A34" s="105">
        <f t="shared" si="2"/>
        <v>30</v>
      </c>
      <c r="B34" s="123" t="s">
        <v>201</v>
      </c>
      <c r="C34" s="122" t="s">
        <v>202</v>
      </c>
      <c r="D34" s="123" t="s">
        <v>86</v>
      </c>
      <c r="E34" s="123" t="s">
        <v>131</v>
      </c>
      <c r="F34" s="144"/>
      <c r="G34" s="158"/>
      <c r="H34" s="159"/>
      <c r="I34" s="169"/>
      <c r="J34" s="159"/>
      <c r="K34" s="169"/>
      <c r="L34" s="159"/>
      <c r="M34" s="169"/>
      <c r="N34" s="159"/>
      <c r="O34" s="169"/>
      <c r="P34" s="159"/>
      <c r="Q34" s="169"/>
      <c r="R34" s="159"/>
      <c r="S34" s="169"/>
      <c r="T34" s="159"/>
      <c r="U34" s="169"/>
      <c r="V34" s="159"/>
      <c r="W34" s="169"/>
      <c r="X34" s="159"/>
      <c r="Y34" s="169"/>
      <c r="Z34" s="175"/>
    </row>
    <row r="35" spans="1:26" s="97" customFormat="1" ht="35.1" customHeight="1">
      <c r="A35" s="105">
        <f t="shared" si="2"/>
        <v>31</v>
      </c>
      <c r="B35" s="123" t="s">
        <v>203</v>
      </c>
      <c r="C35" s="110" t="s">
        <v>204</v>
      </c>
      <c r="D35" s="123" t="s">
        <v>86</v>
      </c>
      <c r="E35" s="123" t="s">
        <v>187</v>
      </c>
      <c r="F35" s="144"/>
      <c r="G35" s="158"/>
      <c r="H35" s="159"/>
      <c r="I35" s="169"/>
      <c r="J35" s="159"/>
      <c r="K35" s="169"/>
      <c r="L35" s="159"/>
      <c r="M35" s="169"/>
      <c r="N35" s="159"/>
      <c r="O35" s="169"/>
      <c r="P35" s="159"/>
      <c r="Q35" s="169"/>
      <c r="R35" s="159"/>
      <c r="S35" s="169"/>
      <c r="T35" s="159"/>
      <c r="U35" s="169"/>
      <c r="V35" s="159"/>
      <c r="W35" s="169"/>
      <c r="X35" s="159"/>
      <c r="Y35" s="169"/>
      <c r="Z35" s="175"/>
    </row>
    <row r="36" spans="1:26" s="97" customFormat="1" ht="15">
      <c r="A36" s="105">
        <f t="shared" si="2"/>
        <v>32</v>
      </c>
      <c r="B36" s="119" t="s">
        <v>205</v>
      </c>
      <c r="C36" s="128" t="s">
        <v>206</v>
      </c>
      <c r="D36" s="119" t="s">
        <v>86</v>
      </c>
      <c r="E36" s="119" t="s">
        <v>103</v>
      </c>
      <c r="F36" s="148">
        <v>43983</v>
      </c>
      <c r="G36" s="158"/>
      <c r="H36" s="159"/>
      <c r="I36" s="169"/>
      <c r="J36" s="159"/>
      <c r="K36" s="169"/>
      <c r="L36" s="159"/>
      <c r="M36" s="169"/>
      <c r="N36" s="159"/>
      <c r="O36" s="169"/>
      <c r="P36" s="159"/>
      <c r="Q36" s="169"/>
      <c r="R36" s="159"/>
      <c r="S36" s="169"/>
      <c r="T36" s="159"/>
      <c r="U36" s="169"/>
      <c r="V36" s="159"/>
      <c r="W36" s="169"/>
      <c r="X36" s="159"/>
      <c r="Y36" s="169"/>
      <c r="Z36" s="175"/>
    </row>
    <row r="37" spans="1:26" s="97" customFormat="1" ht="15">
      <c r="A37" s="105">
        <f t="shared" si="2"/>
        <v>33</v>
      </c>
      <c r="B37" s="119" t="s">
        <v>210</v>
      </c>
      <c r="C37" s="118" t="s">
        <v>211</v>
      </c>
      <c r="D37" s="119" t="s">
        <v>75</v>
      </c>
      <c r="E37" s="119" t="s">
        <v>103</v>
      </c>
      <c r="F37" s="154"/>
      <c r="G37" s="158"/>
      <c r="H37" s="159"/>
      <c r="I37" s="169"/>
      <c r="J37" s="159"/>
      <c r="K37" s="169"/>
      <c r="L37" s="159"/>
      <c r="M37" s="169"/>
      <c r="N37" s="159"/>
      <c r="O37" s="169"/>
      <c r="P37" s="159"/>
      <c r="Q37" s="169"/>
      <c r="R37" s="159"/>
      <c r="S37" s="169"/>
      <c r="T37" s="159"/>
      <c r="U37" s="169"/>
      <c r="V37" s="159"/>
      <c r="W37" s="169"/>
      <c r="X37" s="159"/>
      <c r="Y37" s="169"/>
      <c r="Z37" s="175"/>
    </row>
    <row r="38" spans="1:26" s="97" customFormat="1" ht="15">
      <c r="A38" s="105">
        <f t="shared" si="2"/>
        <v>34</v>
      </c>
      <c r="B38" s="109" t="s">
        <v>214</v>
      </c>
      <c r="C38" s="122" t="s">
        <v>215</v>
      </c>
      <c r="D38" s="123" t="s">
        <v>75</v>
      </c>
      <c r="E38" s="123" t="s">
        <v>187</v>
      </c>
      <c r="F38" s="144"/>
      <c r="G38" s="158"/>
      <c r="H38" s="159"/>
      <c r="I38" s="169"/>
      <c r="J38" s="159"/>
      <c r="K38" s="169"/>
      <c r="L38" s="159"/>
      <c r="M38" s="169"/>
      <c r="N38" s="159"/>
      <c r="O38" s="169"/>
      <c r="P38" s="159"/>
      <c r="Q38" s="169"/>
      <c r="R38" s="159"/>
      <c r="S38" s="169"/>
      <c r="T38" s="159"/>
      <c r="U38" s="169"/>
      <c r="V38" s="159"/>
      <c r="W38" s="169"/>
      <c r="X38" s="159"/>
      <c r="Y38" s="169"/>
      <c r="Z38" s="175"/>
    </row>
    <row r="39" spans="1:26" ht="39.6">
      <c r="A39" s="105">
        <f t="shared" si="2"/>
        <v>35</v>
      </c>
      <c r="B39" s="109" t="s">
        <v>223</v>
      </c>
      <c r="C39" s="126" t="s">
        <v>324</v>
      </c>
      <c r="D39" s="123" t="s">
        <v>86</v>
      </c>
      <c r="E39" s="156" t="s">
        <v>126</v>
      </c>
      <c r="F39" s="144">
        <v>44166</v>
      </c>
      <c r="G39" s="145"/>
      <c r="H39" s="146"/>
      <c r="I39" s="164"/>
      <c r="J39" s="146"/>
      <c r="K39" s="164"/>
      <c r="L39" s="146">
        <v>0.4</v>
      </c>
      <c r="M39" s="164"/>
      <c r="N39" s="146">
        <v>0.5</v>
      </c>
      <c r="O39" s="164"/>
      <c r="P39" s="146"/>
      <c r="Q39" s="164"/>
      <c r="R39" s="146"/>
      <c r="S39" s="164"/>
      <c r="T39" s="146"/>
      <c r="U39" s="164"/>
      <c r="V39" s="146"/>
      <c r="W39" s="164"/>
      <c r="X39" s="146"/>
      <c r="Y39" s="164">
        <v>1</v>
      </c>
      <c r="Z39" s="172"/>
    </row>
    <row r="40" spans="1:26" ht="26.4">
      <c r="A40" s="105">
        <f t="shared" ref="A40:A49" si="3">ROW()-4</f>
        <v>36</v>
      </c>
      <c r="B40" s="112" t="s">
        <v>225</v>
      </c>
      <c r="C40" s="129" t="s">
        <v>325</v>
      </c>
      <c r="D40" s="130"/>
      <c r="E40" s="160"/>
      <c r="F40" s="144"/>
      <c r="G40" s="145"/>
      <c r="H40" s="146"/>
      <c r="I40" s="164"/>
      <c r="J40" s="146"/>
      <c r="K40" s="164"/>
      <c r="L40" s="146"/>
      <c r="M40" s="164"/>
      <c r="N40" s="146"/>
      <c r="O40" s="164"/>
      <c r="P40" s="146"/>
      <c r="Q40" s="164"/>
      <c r="R40" s="146"/>
      <c r="S40" s="164"/>
      <c r="T40" s="146"/>
      <c r="U40" s="164"/>
      <c r="V40" s="146"/>
      <c r="W40" s="164"/>
      <c r="X40" s="146"/>
      <c r="Y40" s="164"/>
      <c r="Z40" s="172"/>
    </row>
    <row r="41" spans="1:26" ht="26.4">
      <c r="A41" s="105">
        <f t="shared" si="3"/>
        <v>37</v>
      </c>
      <c r="B41" s="112" t="s">
        <v>229</v>
      </c>
      <c r="C41" s="129" t="s">
        <v>326</v>
      </c>
      <c r="D41" s="130"/>
      <c r="E41" s="160"/>
      <c r="F41" s="144"/>
      <c r="G41" s="145"/>
      <c r="H41" s="146"/>
      <c r="I41" s="164"/>
      <c r="J41" s="146"/>
      <c r="K41" s="164"/>
      <c r="L41" s="146"/>
      <c r="M41" s="164"/>
      <c r="N41" s="146"/>
      <c r="O41" s="164"/>
      <c r="P41" s="146"/>
      <c r="Q41" s="164"/>
      <c r="R41" s="146"/>
      <c r="S41" s="164"/>
      <c r="T41" s="146"/>
      <c r="U41" s="164"/>
      <c r="V41" s="146"/>
      <c r="W41" s="164"/>
      <c r="X41" s="146"/>
      <c r="Y41" s="164"/>
      <c r="Z41" s="172"/>
    </row>
    <row r="42" spans="1:26" ht="26.4">
      <c r="A42" s="105">
        <f t="shared" si="3"/>
        <v>38</v>
      </c>
      <c r="B42" s="112" t="s">
        <v>231</v>
      </c>
      <c r="C42" s="129" t="s">
        <v>327</v>
      </c>
      <c r="D42" s="130"/>
      <c r="E42" s="160"/>
      <c r="F42" s="144"/>
      <c r="G42" s="145"/>
      <c r="H42" s="146"/>
      <c r="I42" s="164"/>
      <c r="J42" s="146"/>
      <c r="K42" s="164"/>
      <c r="L42" s="146"/>
      <c r="M42" s="164"/>
      <c r="N42" s="146"/>
      <c r="O42" s="164"/>
      <c r="P42" s="146"/>
      <c r="Q42" s="164"/>
      <c r="R42" s="146"/>
      <c r="S42" s="164"/>
      <c r="T42" s="146"/>
      <c r="U42" s="164"/>
      <c r="V42" s="146"/>
      <c r="W42" s="164"/>
      <c r="X42" s="146"/>
      <c r="Y42" s="164"/>
      <c r="Z42" s="172"/>
    </row>
    <row r="43" spans="1:26" ht="26.4">
      <c r="A43" s="105">
        <f t="shared" si="3"/>
        <v>39</v>
      </c>
      <c r="B43" s="112" t="s">
        <v>234</v>
      </c>
      <c r="C43" s="129" t="s">
        <v>328</v>
      </c>
      <c r="D43" s="130"/>
      <c r="E43" s="160"/>
      <c r="F43" s="144"/>
      <c r="G43" s="145"/>
      <c r="H43" s="146"/>
      <c r="I43" s="164"/>
      <c r="J43" s="146"/>
      <c r="K43" s="164"/>
      <c r="L43" s="146"/>
      <c r="M43" s="164"/>
      <c r="N43" s="146"/>
      <c r="O43" s="164"/>
      <c r="P43" s="146"/>
      <c r="Q43" s="164"/>
      <c r="R43" s="146"/>
      <c r="S43" s="164"/>
      <c r="T43" s="146"/>
      <c r="U43" s="164"/>
      <c r="V43" s="146"/>
      <c r="W43" s="164"/>
      <c r="X43" s="146"/>
      <c r="Y43" s="164"/>
      <c r="Z43" s="172"/>
    </row>
    <row r="44" spans="1:26" ht="26.4">
      <c r="A44" s="105">
        <f t="shared" si="3"/>
        <v>40</v>
      </c>
      <c r="B44" s="112" t="s">
        <v>237</v>
      </c>
      <c r="C44" s="129" t="s">
        <v>329</v>
      </c>
      <c r="D44" s="130"/>
      <c r="E44" s="160"/>
      <c r="F44" s="144"/>
      <c r="G44" s="145"/>
      <c r="H44" s="146"/>
      <c r="I44" s="164"/>
      <c r="J44" s="146"/>
      <c r="K44" s="164"/>
      <c r="L44" s="146"/>
      <c r="M44" s="164"/>
      <c r="N44" s="146"/>
      <c r="O44" s="164"/>
      <c r="P44" s="146"/>
      <c r="Q44" s="164"/>
      <c r="R44" s="146"/>
      <c r="S44" s="164"/>
      <c r="T44" s="146"/>
      <c r="U44" s="164"/>
      <c r="V44" s="146"/>
      <c r="W44" s="164"/>
      <c r="X44" s="146"/>
      <c r="Y44" s="164"/>
      <c r="Z44" s="172"/>
    </row>
    <row r="45" spans="1:26" ht="26.4">
      <c r="A45" s="105">
        <f t="shared" si="3"/>
        <v>41</v>
      </c>
      <c r="B45" s="112" t="s">
        <v>240</v>
      </c>
      <c r="C45" s="129" t="s">
        <v>330</v>
      </c>
      <c r="D45" s="130"/>
      <c r="E45" s="160"/>
      <c r="F45" s="144"/>
      <c r="G45" s="145"/>
      <c r="H45" s="146"/>
      <c r="I45" s="164"/>
      <c r="J45" s="146"/>
      <c r="K45" s="164"/>
      <c r="L45" s="146"/>
      <c r="M45" s="164"/>
      <c r="N45" s="146"/>
      <c r="O45" s="164"/>
      <c r="P45" s="146"/>
      <c r="Q45" s="164"/>
      <c r="R45" s="146"/>
      <c r="S45" s="164"/>
      <c r="T45" s="146"/>
      <c r="U45" s="164"/>
      <c r="V45" s="146"/>
      <c r="W45" s="164"/>
      <c r="X45" s="146"/>
      <c r="Y45" s="164"/>
      <c r="Z45" s="172"/>
    </row>
    <row r="46" spans="1:26" ht="26.4">
      <c r="A46" s="105">
        <f t="shared" si="3"/>
        <v>42</v>
      </c>
      <c r="B46" s="112" t="s">
        <v>243</v>
      </c>
      <c r="C46" s="129" t="s">
        <v>331</v>
      </c>
      <c r="D46" s="130"/>
      <c r="E46" s="160"/>
      <c r="F46" s="144"/>
      <c r="G46" s="145"/>
      <c r="H46" s="146"/>
      <c r="I46" s="164"/>
      <c r="J46" s="146"/>
      <c r="K46" s="164"/>
      <c r="L46" s="146"/>
      <c r="M46" s="164"/>
      <c r="N46" s="146"/>
      <c r="O46" s="164"/>
      <c r="P46" s="146"/>
      <c r="Q46" s="164"/>
      <c r="R46" s="146"/>
      <c r="S46" s="164"/>
      <c r="T46" s="146"/>
      <c r="U46" s="164"/>
      <c r="V46" s="146"/>
      <c r="W46" s="164"/>
      <c r="X46" s="146"/>
      <c r="Y46" s="164"/>
      <c r="Z46" s="172"/>
    </row>
    <row r="47" spans="1:26" ht="26.4">
      <c r="A47" s="105">
        <f t="shared" si="3"/>
        <v>43</v>
      </c>
      <c r="B47" s="112" t="s">
        <v>245</v>
      </c>
      <c r="C47" s="129" t="s">
        <v>332</v>
      </c>
      <c r="D47" s="130"/>
      <c r="E47" s="160"/>
      <c r="F47" s="144"/>
      <c r="G47" s="145"/>
      <c r="H47" s="146"/>
      <c r="I47" s="164"/>
      <c r="J47" s="146"/>
      <c r="K47" s="164"/>
      <c r="L47" s="146"/>
      <c r="M47" s="164"/>
      <c r="N47" s="146"/>
      <c r="O47" s="164"/>
      <c r="P47" s="146"/>
      <c r="Q47" s="164"/>
      <c r="R47" s="146"/>
      <c r="S47" s="164"/>
      <c r="T47" s="146"/>
      <c r="U47" s="164"/>
      <c r="V47" s="146"/>
      <c r="W47" s="164"/>
      <c r="X47" s="146"/>
      <c r="Y47" s="164"/>
      <c r="Z47" s="172"/>
    </row>
    <row r="48" spans="1:26" ht="26.4">
      <c r="A48" s="105">
        <f t="shared" si="3"/>
        <v>44</v>
      </c>
      <c r="B48" s="112" t="s">
        <v>247</v>
      </c>
      <c r="C48" s="129" t="s">
        <v>333</v>
      </c>
      <c r="D48" s="130"/>
      <c r="E48" s="160"/>
      <c r="F48" s="144"/>
      <c r="G48" s="145"/>
      <c r="H48" s="146"/>
      <c r="I48" s="164"/>
      <c r="J48" s="146"/>
      <c r="K48" s="164"/>
      <c r="L48" s="146"/>
      <c r="M48" s="164"/>
      <c r="N48" s="146"/>
      <c r="O48" s="164"/>
      <c r="P48" s="146"/>
      <c r="Q48" s="164"/>
      <c r="R48" s="146"/>
      <c r="S48" s="164"/>
      <c r="T48" s="146"/>
      <c r="U48" s="164"/>
      <c r="V48" s="146"/>
      <c r="W48" s="164"/>
      <c r="X48" s="146"/>
      <c r="Y48" s="164"/>
      <c r="Z48" s="172"/>
    </row>
    <row r="49" spans="1:26" ht="26.4">
      <c r="A49" s="105">
        <f t="shared" si="3"/>
        <v>45</v>
      </c>
      <c r="B49" s="112" t="s">
        <v>251</v>
      </c>
      <c r="C49" s="129" t="s">
        <v>334</v>
      </c>
      <c r="D49" s="130"/>
      <c r="E49" s="160"/>
      <c r="F49" s="144"/>
      <c r="G49" s="145"/>
      <c r="H49" s="146"/>
      <c r="I49" s="164"/>
      <c r="J49" s="146"/>
      <c r="K49" s="164"/>
      <c r="L49" s="146"/>
      <c r="M49" s="164"/>
      <c r="N49" s="146"/>
      <c r="O49" s="164"/>
      <c r="P49" s="146"/>
      <c r="Q49" s="164"/>
      <c r="R49" s="146"/>
      <c r="S49" s="164"/>
      <c r="T49" s="146"/>
      <c r="U49" s="164"/>
      <c r="V49" s="146"/>
      <c r="W49" s="164"/>
      <c r="X49" s="146"/>
      <c r="Y49" s="164"/>
      <c r="Z49" s="172"/>
    </row>
    <row r="50" spans="1:26" ht="26.4">
      <c r="A50" s="105"/>
      <c r="B50" s="112" t="s">
        <v>254</v>
      </c>
      <c r="C50" s="129" t="s">
        <v>335</v>
      </c>
      <c r="D50" s="130"/>
      <c r="E50" s="160"/>
      <c r="F50" s="144"/>
      <c r="G50" s="145"/>
      <c r="H50" s="146"/>
      <c r="I50" s="164"/>
      <c r="J50" s="146"/>
      <c r="K50" s="164"/>
      <c r="L50" s="146"/>
      <c r="M50" s="164"/>
      <c r="N50" s="146"/>
      <c r="O50" s="164"/>
      <c r="P50" s="146"/>
      <c r="Q50" s="164"/>
      <c r="R50" s="146"/>
      <c r="S50" s="164"/>
      <c r="T50" s="146"/>
      <c r="U50" s="164"/>
      <c r="V50" s="146"/>
      <c r="W50" s="164"/>
      <c r="X50" s="146"/>
      <c r="Y50" s="164"/>
      <c r="Z50" s="172"/>
    </row>
    <row r="51" spans="1:26" ht="26.4">
      <c r="A51" s="105"/>
      <c r="B51" s="112" t="s">
        <v>257</v>
      </c>
      <c r="C51" s="129" t="s">
        <v>336</v>
      </c>
      <c r="D51" s="130"/>
      <c r="E51" s="160"/>
      <c r="F51" s="144"/>
      <c r="G51" s="145"/>
      <c r="H51" s="146"/>
      <c r="I51" s="164"/>
      <c r="J51" s="146"/>
      <c r="K51" s="164"/>
      <c r="L51" s="146"/>
      <c r="M51" s="164"/>
      <c r="N51" s="146"/>
      <c r="O51" s="164"/>
      <c r="P51" s="146"/>
      <c r="Q51" s="164"/>
      <c r="R51" s="146"/>
      <c r="S51" s="164"/>
      <c r="T51" s="146"/>
      <c r="U51" s="164"/>
      <c r="V51" s="146"/>
      <c r="W51" s="164"/>
      <c r="X51" s="146"/>
      <c r="Y51" s="164"/>
      <c r="Z51" s="172"/>
    </row>
    <row r="52" spans="1:26" ht="26.4">
      <c r="A52" s="105"/>
      <c r="B52" s="112" t="s">
        <v>260</v>
      </c>
      <c r="C52" s="129" t="s">
        <v>337</v>
      </c>
      <c r="D52" s="130"/>
      <c r="E52" s="160"/>
      <c r="F52" s="144"/>
      <c r="G52" s="145"/>
      <c r="H52" s="146"/>
      <c r="I52" s="164"/>
      <c r="J52" s="146"/>
      <c r="K52" s="164"/>
      <c r="L52" s="146"/>
      <c r="M52" s="164"/>
      <c r="N52" s="146"/>
      <c r="O52" s="164"/>
      <c r="P52" s="146"/>
      <c r="Q52" s="164"/>
      <c r="R52" s="146"/>
      <c r="S52" s="164"/>
      <c r="T52" s="146"/>
      <c r="U52" s="164"/>
      <c r="V52" s="146"/>
      <c r="W52" s="164"/>
      <c r="X52" s="146"/>
      <c r="Y52" s="164"/>
      <c r="Z52" s="172"/>
    </row>
    <row r="53" spans="1:26">
      <c r="A53" s="105"/>
      <c r="B53" s="112" t="s">
        <v>262</v>
      </c>
      <c r="C53" s="131" t="s">
        <v>263</v>
      </c>
      <c r="D53" s="130"/>
      <c r="E53" s="160"/>
      <c r="F53" s="144"/>
      <c r="G53" s="145"/>
      <c r="H53" s="146"/>
      <c r="I53" s="164"/>
      <c r="J53" s="146"/>
      <c r="K53" s="164"/>
      <c r="L53" s="146"/>
      <c r="M53" s="164"/>
      <c r="N53" s="146"/>
      <c r="O53" s="164"/>
      <c r="P53" s="146"/>
      <c r="Q53" s="164"/>
      <c r="R53" s="146"/>
      <c r="S53" s="164"/>
      <c r="T53" s="146"/>
      <c r="U53" s="164"/>
      <c r="V53" s="146"/>
      <c r="W53" s="164"/>
      <c r="X53" s="146"/>
      <c r="Y53" s="164"/>
      <c r="Z53" s="172"/>
    </row>
    <row r="54" spans="1:26" ht="26.4">
      <c r="A54" s="132"/>
      <c r="B54" s="119" t="s">
        <v>264</v>
      </c>
      <c r="C54" s="118" t="s">
        <v>338</v>
      </c>
      <c r="D54" s="130"/>
      <c r="E54" s="130"/>
      <c r="F54" s="144"/>
      <c r="G54" s="145"/>
      <c r="H54" s="146"/>
      <c r="I54" s="164"/>
      <c r="J54" s="146"/>
      <c r="K54" s="164"/>
      <c r="L54" s="146"/>
      <c r="M54" s="164"/>
      <c r="N54" s="146"/>
      <c r="O54" s="164"/>
      <c r="P54" s="146"/>
      <c r="Q54" s="164"/>
      <c r="R54" s="146"/>
      <c r="S54" s="164"/>
      <c r="T54" s="146"/>
      <c r="U54" s="164"/>
      <c r="V54" s="146"/>
      <c r="W54" s="164"/>
      <c r="X54" s="146"/>
      <c r="Y54" s="164"/>
      <c r="Z54" s="172"/>
    </row>
    <row r="55" spans="1:26">
      <c r="A55" s="132"/>
      <c r="B55" s="112" t="s">
        <v>267</v>
      </c>
      <c r="C55" s="125" t="s">
        <v>268</v>
      </c>
      <c r="D55" s="130"/>
      <c r="E55" s="130"/>
      <c r="F55" s="144"/>
      <c r="G55" s="145"/>
      <c r="H55" s="146"/>
      <c r="I55" s="164"/>
      <c r="J55" s="146"/>
      <c r="K55" s="164"/>
      <c r="L55" s="146"/>
      <c r="M55" s="164"/>
      <c r="N55" s="146"/>
      <c r="O55" s="164"/>
      <c r="P55" s="146"/>
      <c r="Q55" s="164"/>
      <c r="R55" s="146"/>
      <c r="S55" s="164"/>
      <c r="T55" s="146"/>
      <c r="U55" s="164"/>
      <c r="V55" s="146"/>
      <c r="W55" s="164"/>
      <c r="X55" s="146"/>
      <c r="Y55" s="164"/>
      <c r="Z55" s="172"/>
    </row>
    <row r="56" spans="1:26" ht="26.4">
      <c r="A56" s="132"/>
      <c r="B56" s="112" t="s">
        <v>271</v>
      </c>
      <c r="C56" s="125" t="s">
        <v>272</v>
      </c>
      <c r="D56" s="130"/>
      <c r="E56" s="130"/>
      <c r="F56" s="144"/>
      <c r="G56" s="145"/>
      <c r="H56" s="146"/>
      <c r="I56" s="164"/>
      <c r="J56" s="146"/>
      <c r="K56" s="164"/>
      <c r="L56" s="146"/>
      <c r="M56" s="164"/>
      <c r="N56" s="146"/>
      <c r="O56" s="164"/>
      <c r="P56" s="146"/>
      <c r="Q56" s="164"/>
      <c r="R56" s="146"/>
      <c r="S56" s="164"/>
      <c r="T56" s="146"/>
      <c r="U56" s="164"/>
      <c r="V56" s="146"/>
      <c r="W56" s="164"/>
      <c r="X56" s="146"/>
      <c r="Y56" s="164"/>
      <c r="Z56" s="172"/>
    </row>
    <row r="57" spans="1:26">
      <c r="A57" s="132"/>
      <c r="B57" s="123"/>
      <c r="C57" s="123"/>
      <c r="D57" s="130"/>
      <c r="E57" s="130"/>
      <c r="F57" s="144"/>
      <c r="G57" s="145"/>
      <c r="H57" s="146"/>
      <c r="I57" s="164"/>
      <c r="J57" s="146"/>
      <c r="K57" s="164"/>
      <c r="L57" s="146"/>
      <c r="M57" s="164"/>
      <c r="N57" s="146"/>
      <c r="O57" s="164"/>
      <c r="P57" s="146"/>
      <c r="Q57" s="164"/>
      <c r="R57" s="146"/>
      <c r="S57" s="164"/>
      <c r="T57" s="146"/>
      <c r="U57" s="164"/>
      <c r="V57" s="146"/>
      <c r="W57" s="164"/>
      <c r="X57" s="146"/>
      <c r="Y57" s="164"/>
      <c r="Z57" s="172"/>
    </row>
    <row r="58" spans="1:26">
      <c r="A58" s="132"/>
      <c r="B58" s="109"/>
      <c r="C58" s="126"/>
      <c r="D58" s="133"/>
      <c r="E58" s="133"/>
      <c r="F58" s="144"/>
      <c r="G58" s="145"/>
      <c r="H58" s="146"/>
      <c r="I58" s="164"/>
      <c r="J58" s="146"/>
      <c r="K58" s="164"/>
      <c r="L58" s="146"/>
      <c r="M58" s="164"/>
      <c r="N58" s="146"/>
      <c r="O58" s="164"/>
      <c r="P58" s="146"/>
      <c r="Q58" s="164"/>
      <c r="R58" s="146"/>
      <c r="S58" s="164"/>
      <c r="T58" s="146"/>
      <c r="U58" s="164"/>
      <c r="V58" s="146"/>
      <c r="W58" s="164"/>
      <c r="X58" s="146"/>
      <c r="Y58" s="164"/>
      <c r="Z58" s="172"/>
    </row>
    <row r="59" spans="1:26">
      <c r="A59" s="134"/>
      <c r="B59" s="135"/>
      <c r="C59" s="135"/>
      <c r="D59" s="136"/>
      <c r="E59" s="136"/>
      <c r="F59" s="136"/>
      <c r="G59" s="161"/>
      <c r="H59" s="162"/>
      <c r="I59" s="170"/>
      <c r="J59" s="162"/>
      <c r="K59" s="170"/>
      <c r="L59" s="162"/>
      <c r="M59" s="170"/>
      <c r="N59" s="162"/>
      <c r="O59" s="170"/>
      <c r="P59" s="162"/>
      <c r="Q59" s="170"/>
      <c r="R59" s="162"/>
      <c r="S59" s="170"/>
      <c r="T59" s="162"/>
      <c r="U59" s="170"/>
      <c r="V59" s="162"/>
      <c r="W59" s="170"/>
      <c r="X59" s="162"/>
      <c r="Y59" s="170"/>
      <c r="Z59" s="176"/>
    </row>
  </sheetData>
  <sheetProtection formatCells="0" insertHyperlinks="0" autoFilter="0"/>
  <autoFilter ref="A4:XFD56" xr:uid="{00000000-0009-0000-0000-000001000000}"/>
  <mergeCells count="18">
    <mergeCell ref="G2:Z2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C2:C4"/>
    <mergeCell ref="D2:D4"/>
    <mergeCell ref="E2:E4"/>
    <mergeCell ref="F2:F4"/>
    <mergeCell ref="A1:C1"/>
    <mergeCell ref="A2:A4"/>
    <mergeCell ref="B2:B4"/>
  </mergeCells>
  <phoneticPr fontId="32" type="noConversion"/>
  <dataValidations count="1">
    <dataValidation type="list" allowBlank="1" showInputMessage="1" showErrorMessage="1" sqref="D5:D53" xr:uid="{00000000-0002-0000-0100-000000000000}">
      <formula1>"正式合同,提前启动,提前投入,预期合同"</formula1>
    </dataValidation>
  </dataValidations>
  <pageMargins left="0.31458333333333299" right="0.25" top="0.35416666666666702" bottom="0.35416666666666702" header="0.23611111111111099" footer="0.3"/>
  <pageSetup paperSize="9" scale="76"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workbookViewId="0">
      <pane xSplit="3" ySplit="1" topLeftCell="D2" activePane="bottomRight" state="frozen"/>
      <selection pane="topRight"/>
      <selection pane="bottomLeft"/>
      <selection pane="bottomRight" activeCell="C41" sqref="C41"/>
    </sheetView>
  </sheetViews>
  <sheetFormatPr defaultColWidth="9" defaultRowHeight="14.4"/>
  <cols>
    <col min="1" max="1" width="13.77734375" style="81" customWidth="1"/>
    <col min="2" max="2" width="11.44140625" style="81" customWidth="1"/>
    <col min="3" max="3" width="50.33203125" style="82" customWidth="1"/>
    <col min="4" max="6" width="9" style="82"/>
    <col min="7" max="7" width="12.6640625" style="82"/>
    <col min="8" max="8" width="10.33203125" style="82"/>
    <col min="9" max="9" width="12.6640625" style="82"/>
    <col min="10" max="10" width="10.33203125" style="82"/>
    <col min="11" max="11" width="12.6640625" style="82"/>
    <col min="12" max="13" width="11.44140625" style="82"/>
    <col min="14" max="14" width="12.6640625" style="82"/>
    <col min="15" max="15" width="10.33203125" style="82"/>
    <col min="16" max="16384" width="9" style="82"/>
  </cols>
  <sheetData>
    <row r="1" spans="1:17" s="80" customFormat="1">
      <c r="A1" s="83" t="s">
        <v>339</v>
      </c>
      <c r="B1" s="84" t="s">
        <v>63</v>
      </c>
      <c r="C1" s="85" t="s">
        <v>340</v>
      </c>
      <c r="D1" s="85" t="s">
        <v>341</v>
      </c>
      <c r="E1" s="85" t="s">
        <v>298</v>
      </c>
      <c r="F1" s="87" t="s">
        <v>342</v>
      </c>
      <c r="G1" s="88" t="s">
        <v>343</v>
      </c>
      <c r="H1" s="89" t="s">
        <v>344</v>
      </c>
      <c r="I1" s="93" t="s">
        <v>345</v>
      </c>
      <c r="J1" s="94" t="s">
        <v>346</v>
      </c>
      <c r="K1" s="89" t="s">
        <v>347</v>
      </c>
      <c r="L1" s="94" t="s">
        <v>348</v>
      </c>
      <c r="M1" s="87" t="s">
        <v>349</v>
      </c>
      <c r="N1" s="87" t="s">
        <v>350</v>
      </c>
      <c r="O1" s="87" t="s">
        <v>351</v>
      </c>
      <c r="P1" s="93" t="s">
        <v>352</v>
      </c>
      <c r="Q1" s="87" t="s">
        <v>353</v>
      </c>
    </row>
    <row r="2" spans="1:17">
      <c r="A2" s="81" t="s">
        <v>196</v>
      </c>
      <c r="B2" s="81">
        <v>4500937581</v>
      </c>
      <c r="C2" s="82" t="s">
        <v>354</v>
      </c>
      <c r="D2" s="86" t="s">
        <v>355</v>
      </c>
      <c r="E2" s="82" t="s">
        <v>356</v>
      </c>
      <c r="F2" s="82" t="s">
        <v>357</v>
      </c>
      <c r="G2" s="90">
        <v>1</v>
      </c>
      <c r="H2" s="82">
        <v>72000</v>
      </c>
      <c r="I2" s="92">
        <v>0.5</v>
      </c>
      <c r="J2" s="82">
        <v>72000</v>
      </c>
      <c r="K2" s="82">
        <v>36000</v>
      </c>
      <c r="L2" s="82">
        <v>72000</v>
      </c>
      <c r="M2" s="82">
        <v>0</v>
      </c>
      <c r="N2" s="82">
        <v>-36000</v>
      </c>
      <c r="O2" s="82">
        <v>72000</v>
      </c>
      <c r="P2" s="82">
        <v>1</v>
      </c>
      <c r="Q2" s="82">
        <v>0</v>
      </c>
    </row>
    <row r="3" spans="1:17">
      <c r="A3" s="81" t="s">
        <v>196</v>
      </c>
      <c r="B3" s="81">
        <v>4500938038</v>
      </c>
      <c r="C3" s="82" t="s">
        <v>358</v>
      </c>
      <c r="D3" s="82" t="s">
        <v>359</v>
      </c>
      <c r="E3" s="82" t="s">
        <v>356</v>
      </c>
      <c r="F3" s="82" t="s">
        <v>360</v>
      </c>
      <c r="G3" s="91">
        <v>0.9</v>
      </c>
      <c r="H3" s="82">
        <v>842450</v>
      </c>
      <c r="I3" s="92">
        <v>0.5</v>
      </c>
      <c r="J3" s="82">
        <v>842450</v>
      </c>
      <c r="K3" s="82">
        <v>421225</v>
      </c>
      <c r="L3" s="82">
        <v>758205</v>
      </c>
      <c r="M3" s="82">
        <v>84245</v>
      </c>
      <c r="N3" s="82">
        <v>-336980</v>
      </c>
      <c r="O3" s="82">
        <v>842450</v>
      </c>
      <c r="P3" s="82">
        <v>1</v>
      </c>
      <c r="Q3" s="82">
        <v>0</v>
      </c>
    </row>
    <row r="4" spans="1:17">
      <c r="A4" s="81" t="s">
        <v>196</v>
      </c>
      <c r="B4" s="81" t="s">
        <v>361</v>
      </c>
      <c r="C4" s="82" t="s">
        <v>358</v>
      </c>
      <c r="D4" s="82" t="s">
        <v>359</v>
      </c>
      <c r="E4" s="82" t="s">
        <v>356</v>
      </c>
      <c r="G4" s="91">
        <v>0.90001170823088605</v>
      </c>
      <c r="H4" s="82">
        <v>1281150</v>
      </c>
      <c r="I4" s="92">
        <v>0.5</v>
      </c>
      <c r="J4" s="82">
        <v>1281150</v>
      </c>
      <c r="K4" s="82">
        <v>640575</v>
      </c>
      <c r="L4" s="82">
        <v>1153050</v>
      </c>
      <c r="M4" s="82">
        <v>128100</v>
      </c>
      <c r="N4" s="82">
        <v>-512475</v>
      </c>
      <c r="O4" s="82">
        <v>1281150</v>
      </c>
      <c r="P4" s="82">
        <v>1</v>
      </c>
      <c r="Q4" s="82">
        <v>0</v>
      </c>
    </row>
    <row r="5" spans="1:17">
      <c r="A5" s="81" t="s">
        <v>196</v>
      </c>
      <c r="B5" s="81">
        <v>4500963374</v>
      </c>
      <c r="C5" s="82" t="s">
        <v>358</v>
      </c>
      <c r="D5" s="82" t="s">
        <v>362</v>
      </c>
      <c r="E5" s="82" t="s">
        <v>356</v>
      </c>
      <c r="F5" s="82" t="s">
        <v>363</v>
      </c>
      <c r="G5" s="90">
        <v>1</v>
      </c>
      <c r="H5" s="82">
        <v>300000</v>
      </c>
      <c r="I5" s="92">
        <v>0.5</v>
      </c>
      <c r="J5" s="82">
        <v>300000</v>
      </c>
      <c r="K5" s="82">
        <v>150000</v>
      </c>
      <c r="L5" s="82">
        <v>300000</v>
      </c>
      <c r="M5" s="82">
        <v>0</v>
      </c>
      <c r="N5" s="82">
        <v>-150000</v>
      </c>
      <c r="O5" s="82">
        <v>300000</v>
      </c>
      <c r="P5" s="82">
        <v>1</v>
      </c>
      <c r="Q5" s="82">
        <v>0</v>
      </c>
    </row>
    <row r="6" spans="1:17">
      <c r="A6" s="81" t="s">
        <v>128</v>
      </c>
      <c r="B6" s="81">
        <v>4500979680</v>
      </c>
      <c r="C6" s="82" t="s">
        <v>364</v>
      </c>
      <c r="D6" s="82" t="s">
        <v>365</v>
      </c>
      <c r="E6" s="82" t="s">
        <v>366</v>
      </c>
      <c r="F6" s="82" t="s">
        <v>367</v>
      </c>
      <c r="G6" s="92">
        <v>0.3</v>
      </c>
      <c r="H6" s="82">
        <v>1365000</v>
      </c>
      <c r="I6" s="92">
        <v>0.3</v>
      </c>
      <c r="J6" s="82">
        <v>409500</v>
      </c>
      <c r="K6" s="82">
        <v>409500</v>
      </c>
      <c r="L6" s="82">
        <v>409500</v>
      </c>
      <c r="M6" s="82">
        <v>955500</v>
      </c>
      <c r="N6" s="82">
        <v>0</v>
      </c>
      <c r="O6" s="82">
        <v>1228500</v>
      </c>
      <c r="P6" s="82">
        <v>0.9</v>
      </c>
      <c r="Q6" s="82">
        <v>136500</v>
      </c>
    </row>
    <row r="7" spans="1:17">
      <c r="A7" s="81" t="s">
        <v>115</v>
      </c>
      <c r="B7" s="81">
        <v>4500967200</v>
      </c>
      <c r="C7" s="82" t="s">
        <v>368</v>
      </c>
      <c r="D7" s="82" t="s">
        <v>355</v>
      </c>
      <c r="E7" s="82" t="s">
        <v>356</v>
      </c>
      <c r="F7" s="82" t="s">
        <v>357</v>
      </c>
      <c r="G7" s="90">
        <v>1</v>
      </c>
      <c r="H7" s="82">
        <v>189900</v>
      </c>
      <c r="I7" s="92">
        <v>0.3</v>
      </c>
      <c r="J7" s="82">
        <v>189900</v>
      </c>
      <c r="K7" s="82">
        <v>56970</v>
      </c>
      <c r="L7" s="82">
        <v>189900</v>
      </c>
      <c r="M7" s="82">
        <v>0</v>
      </c>
      <c r="N7" s="82">
        <v>-132930</v>
      </c>
      <c r="O7" s="82">
        <v>189900</v>
      </c>
      <c r="P7" s="82">
        <v>1</v>
      </c>
      <c r="Q7" s="82">
        <v>0</v>
      </c>
    </row>
    <row r="8" spans="1:17">
      <c r="A8" s="81" t="s">
        <v>115</v>
      </c>
      <c r="B8" s="81">
        <v>4500984249</v>
      </c>
      <c r="C8" s="82" t="s">
        <v>369</v>
      </c>
      <c r="D8" s="82" t="s">
        <v>370</v>
      </c>
      <c r="E8" s="82" t="s">
        <v>356</v>
      </c>
      <c r="F8" s="82" t="s">
        <v>357</v>
      </c>
      <c r="G8" s="90">
        <v>1</v>
      </c>
      <c r="H8" s="82">
        <v>922800</v>
      </c>
      <c r="I8" s="92">
        <v>0.3</v>
      </c>
      <c r="J8" s="82">
        <v>922800</v>
      </c>
      <c r="K8" s="82">
        <v>276840</v>
      </c>
      <c r="L8" s="82">
        <v>922800</v>
      </c>
      <c r="M8" s="82">
        <v>0</v>
      </c>
      <c r="N8" s="82">
        <v>-645960</v>
      </c>
      <c r="O8" s="82">
        <v>922800</v>
      </c>
      <c r="P8" s="82">
        <v>1</v>
      </c>
      <c r="Q8" s="82">
        <v>0</v>
      </c>
    </row>
    <row r="9" spans="1:17">
      <c r="A9" s="81" t="s">
        <v>196</v>
      </c>
      <c r="B9" s="81">
        <v>4501001172</v>
      </c>
      <c r="C9" s="82" t="s">
        <v>358</v>
      </c>
      <c r="D9" s="82" t="s">
        <v>359</v>
      </c>
      <c r="E9" s="82" t="s">
        <v>366</v>
      </c>
      <c r="F9" s="82" t="s">
        <v>371</v>
      </c>
      <c r="G9" s="91">
        <v>0.3</v>
      </c>
      <c r="H9" s="82">
        <v>285000</v>
      </c>
      <c r="I9" s="92">
        <v>0.5</v>
      </c>
      <c r="J9" s="82">
        <v>85500</v>
      </c>
      <c r="K9" s="82">
        <v>142500</v>
      </c>
      <c r="L9" s="82">
        <v>85500</v>
      </c>
      <c r="M9" s="82">
        <v>199500</v>
      </c>
      <c r="N9" s="82">
        <v>57000</v>
      </c>
      <c r="O9" s="82">
        <v>228000</v>
      </c>
      <c r="P9" s="82">
        <v>0.8</v>
      </c>
      <c r="Q9" s="82">
        <v>57000</v>
      </c>
    </row>
    <row r="10" spans="1:17">
      <c r="A10" s="81" t="s">
        <v>115</v>
      </c>
      <c r="B10" s="81">
        <v>4500995262</v>
      </c>
      <c r="C10" s="82" t="s">
        <v>372</v>
      </c>
      <c r="D10" s="82" t="s">
        <v>373</v>
      </c>
      <c r="E10" s="82" t="s">
        <v>356</v>
      </c>
      <c r="F10" s="82" t="s">
        <v>374</v>
      </c>
      <c r="G10" s="90">
        <v>1</v>
      </c>
      <c r="H10" s="82">
        <v>181664</v>
      </c>
      <c r="I10" s="92">
        <v>0.3</v>
      </c>
      <c r="J10" s="82">
        <v>181664</v>
      </c>
      <c r="K10" s="82">
        <v>54499.199999999997</v>
      </c>
      <c r="L10" s="82">
        <v>181664</v>
      </c>
      <c r="M10" s="82">
        <v>0</v>
      </c>
      <c r="N10" s="82">
        <v>-127164.8</v>
      </c>
      <c r="O10" s="82">
        <v>181664</v>
      </c>
      <c r="P10" s="82">
        <v>1</v>
      </c>
      <c r="Q10" s="82">
        <v>0</v>
      </c>
    </row>
    <row r="11" spans="1:17">
      <c r="A11" s="81" t="s">
        <v>128</v>
      </c>
      <c r="B11" s="81">
        <v>4501026803</v>
      </c>
      <c r="C11" s="82" t="s">
        <v>375</v>
      </c>
      <c r="D11" s="82" t="s">
        <v>376</v>
      </c>
      <c r="E11" s="82" t="s">
        <v>366</v>
      </c>
      <c r="F11" s="82" t="s">
        <v>377</v>
      </c>
      <c r="G11" s="90">
        <v>1</v>
      </c>
      <c r="H11" s="82">
        <v>147500</v>
      </c>
      <c r="I11" s="92">
        <v>0.3</v>
      </c>
      <c r="J11" s="82">
        <v>147500</v>
      </c>
      <c r="K11" s="82">
        <v>44250</v>
      </c>
      <c r="L11" s="82">
        <v>147500</v>
      </c>
      <c r="M11" s="82">
        <v>0</v>
      </c>
      <c r="N11" s="82">
        <v>-103250</v>
      </c>
      <c r="O11" s="82">
        <v>147500</v>
      </c>
      <c r="P11" s="82">
        <v>1</v>
      </c>
      <c r="Q11" s="82">
        <v>0</v>
      </c>
    </row>
    <row r="12" spans="1:17">
      <c r="A12" s="81" t="s">
        <v>92</v>
      </c>
      <c r="B12" s="81">
        <v>4501021686</v>
      </c>
      <c r="C12" s="82" t="s">
        <v>378</v>
      </c>
      <c r="D12" s="82" t="s">
        <v>379</v>
      </c>
      <c r="E12" s="82" t="s">
        <v>356</v>
      </c>
      <c r="F12" s="82" t="s">
        <v>371</v>
      </c>
      <c r="G12" s="92">
        <v>0.3</v>
      </c>
      <c r="H12" s="82">
        <v>582144.82999999996</v>
      </c>
      <c r="I12" s="92">
        <v>0.3</v>
      </c>
      <c r="J12" s="82">
        <v>582144.82999999996</v>
      </c>
      <c r="K12" s="82">
        <v>174643.44899999999</v>
      </c>
      <c r="L12" s="82">
        <v>174643.44899999999</v>
      </c>
      <c r="M12" s="82">
        <v>407501.38099999999</v>
      </c>
      <c r="N12" s="82">
        <v>0</v>
      </c>
      <c r="O12" s="82">
        <v>582144.82999999996</v>
      </c>
      <c r="P12" s="82">
        <v>1</v>
      </c>
      <c r="Q12" s="82">
        <v>0</v>
      </c>
    </row>
    <row r="13" spans="1:17">
      <c r="A13" s="81" t="s">
        <v>99</v>
      </c>
      <c r="B13" s="81">
        <v>4501070437</v>
      </c>
      <c r="C13" s="82" t="s">
        <v>380</v>
      </c>
      <c r="D13" s="82" t="s">
        <v>381</v>
      </c>
      <c r="E13" s="82" t="s">
        <v>366</v>
      </c>
      <c r="F13" s="82" t="s">
        <v>371</v>
      </c>
      <c r="G13" s="92">
        <v>0.3</v>
      </c>
      <c r="H13" s="82">
        <v>3573400</v>
      </c>
      <c r="I13" s="92">
        <v>0.29520000000000002</v>
      </c>
      <c r="J13" s="82">
        <v>1072020</v>
      </c>
      <c r="K13" s="82">
        <v>1054867.68</v>
      </c>
      <c r="L13" s="82">
        <v>1072020</v>
      </c>
      <c r="M13" s="82">
        <v>2501380</v>
      </c>
      <c r="N13" s="82">
        <v>-17152.3199999998</v>
      </c>
      <c r="O13" s="82">
        <v>3573400</v>
      </c>
      <c r="P13" s="82">
        <v>1</v>
      </c>
      <c r="Q13" s="82">
        <v>0</v>
      </c>
    </row>
    <row r="14" spans="1:17">
      <c r="A14" s="81" t="s">
        <v>99</v>
      </c>
      <c r="B14" s="81">
        <v>4501070439</v>
      </c>
      <c r="C14" s="82" t="s">
        <v>382</v>
      </c>
      <c r="D14" s="82" t="s">
        <v>383</v>
      </c>
      <c r="E14" s="82" t="s">
        <v>366</v>
      </c>
      <c r="F14" s="82" t="s">
        <v>371</v>
      </c>
      <c r="G14" s="92">
        <v>0.3</v>
      </c>
      <c r="H14" s="82">
        <v>1998820</v>
      </c>
      <c r="I14" s="92">
        <v>0.29520000000000002</v>
      </c>
      <c r="J14" s="82">
        <v>599646</v>
      </c>
      <c r="K14" s="82">
        <v>590051.66399999999</v>
      </c>
      <c r="L14" s="82">
        <v>599646</v>
      </c>
      <c r="M14" s="82">
        <v>1399174</v>
      </c>
      <c r="N14" s="82">
        <v>-9594.3360000000102</v>
      </c>
      <c r="O14" s="82">
        <v>1998820</v>
      </c>
      <c r="P14" s="82">
        <v>1</v>
      </c>
      <c r="Q14" s="82">
        <v>0</v>
      </c>
    </row>
    <row r="15" spans="1:17">
      <c r="A15" s="81" t="s">
        <v>99</v>
      </c>
      <c r="B15" s="81">
        <v>4501081615</v>
      </c>
      <c r="C15" s="82" t="s">
        <v>384</v>
      </c>
      <c r="D15" s="82" t="s">
        <v>385</v>
      </c>
      <c r="E15" s="82" t="s">
        <v>366</v>
      </c>
      <c r="F15" s="82" t="s">
        <v>371</v>
      </c>
      <c r="G15" s="92">
        <v>0.3</v>
      </c>
      <c r="H15" s="82">
        <v>1989000</v>
      </c>
      <c r="I15" s="92">
        <v>0.29520000000000002</v>
      </c>
      <c r="J15" s="82">
        <v>596700</v>
      </c>
      <c r="K15" s="82">
        <v>587152.80000000005</v>
      </c>
      <c r="L15" s="82">
        <v>596700</v>
      </c>
      <c r="M15" s="82">
        <v>1392300</v>
      </c>
      <c r="N15" s="82">
        <v>-9547.1999999999498</v>
      </c>
      <c r="O15" s="82">
        <v>1193400</v>
      </c>
      <c r="P15" s="82">
        <v>0.6</v>
      </c>
      <c r="Q15" s="82">
        <v>795600</v>
      </c>
    </row>
    <row r="16" spans="1:17">
      <c r="A16" s="81" t="s">
        <v>128</v>
      </c>
      <c r="B16" s="81">
        <v>4501107623</v>
      </c>
      <c r="C16" s="82" t="s">
        <v>386</v>
      </c>
      <c r="D16" s="82" t="s">
        <v>387</v>
      </c>
      <c r="E16" s="82" t="s">
        <v>366</v>
      </c>
      <c r="F16" s="82" t="s">
        <v>377</v>
      </c>
      <c r="G16" s="92">
        <v>1</v>
      </c>
      <c r="H16" s="82">
        <v>20000</v>
      </c>
      <c r="I16" s="92">
        <v>0.3</v>
      </c>
      <c r="J16" s="82">
        <v>20000</v>
      </c>
      <c r="K16" s="82">
        <v>6000</v>
      </c>
      <c r="L16" s="82">
        <v>20000</v>
      </c>
      <c r="M16" s="82">
        <v>0</v>
      </c>
      <c r="N16" s="82">
        <v>-14000</v>
      </c>
      <c r="O16" s="82">
        <v>20000</v>
      </c>
      <c r="P16" s="82">
        <v>1</v>
      </c>
      <c r="Q16" s="82">
        <v>0</v>
      </c>
    </row>
    <row r="17" spans="1:17">
      <c r="A17" s="81" t="s">
        <v>201</v>
      </c>
      <c r="B17" s="81">
        <v>4501101982</v>
      </c>
      <c r="C17" s="82" t="s">
        <v>388</v>
      </c>
      <c r="D17" s="82" t="s">
        <v>389</v>
      </c>
      <c r="E17" s="82" t="s">
        <v>356</v>
      </c>
      <c r="F17" s="82" t="s">
        <v>371</v>
      </c>
      <c r="G17" s="92">
        <v>0.95</v>
      </c>
      <c r="H17" s="82">
        <v>320780</v>
      </c>
      <c r="I17" s="92">
        <v>0.97000000194747504</v>
      </c>
      <c r="J17" s="82">
        <v>320780</v>
      </c>
      <c r="K17" s="82">
        <v>311156.60062471102</v>
      </c>
      <c r="L17" s="82">
        <v>304741</v>
      </c>
      <c r="M17" s="82">
        <v>16039</v>
      </c>
      <c r="N17" s="82">
        <v>6415.6006247110199</v>
      </c>
      <c r="O17" s="82">
        <v>320780</v>
      </c>
      <c r="P17" s="82">
        <v>1</v>
      </c>
      <c r="Q17" s="82">
        <v>0</v>
      </c>
    </row>
    <row r="18" spans="1:17">
      <c r="A18" s="81" t="s">
        <v>198</v>
      </c>
      <c r="B18" s="81">
        <v>4501101982</v>
      </c>
      <c r="C18" s="82" t="s">
        <v>388</v>
      </c>
      <c r="D18" s="82" t="s">
        <v>389</v>
      </c>
      <c r="E18" s="82" t="s">
        <v>356</v>
      </c>
      <c r="F18" s="82" t="s">
        <v>371</v>
      </c>
      <c r="G18" s="92"/>
      <c r="H18" s="82">
        <v>244620</v>
      </c>
      <c r="I18" s="92">
        <v>0.97000000093215999</v>
      </c>
      <c r="J18" s="82">
        <v>244620</v>
      </c>
      <c r="K18" s="82">
        <v>237281.40022802501</v>
      </c>
      <c r="L18" s="82">
        <v>232389</v>
      </c>
      <c r="M18" s="82">
        <v>12231</v>
      </c>
      <c r="N18" s="82">
        <v>4892.4002280250697</v>
      </c>
      <c r="O18" s="82">
        <v>244620</v>
      </c>
      <c r="P18" s="82">
        <v>1</v>
      </c>
      <c r="Q18" s="82">
        <v>0</v>
      </c>
    </row>
    <row r="19" spans="1:17">
      <c r="A19" s="81" t="s">
        <v>198</v>
      </c>
      <c r="B19" s="81" t="s">
        <v>390</v>
      </c>
      <c r="C19" s="82" t="s">
        <v>388</v>
      </c>
      <c r="D19" s="82" t="s">
        <v>355</v>
      </c>
      <c r="E19" s="82" t="s">
        <v>356</v>
      </c>
      <c r="F19" s="82" t="s">
        <v>371</v>
      </c>
      <c r="G19" s="92">
        <v>0.95</v>
      </c>
      <c r="H19" s="82">
        <v>77216</v>
      </c>
      <c r="I19" s="92">
        <v>0.97000000093215999</v>
      </c>
      <c r="J19" s="82">
        <v>77216</v>
      </c>
      <c r="K19" s="82">
        <v>74899.520071977706</v>
      </c>
      <c r="L19" s="82">
        <v>73355.199999999997</v>
      </c>
      <c r="M19" s="82">
        <v>3860.8</v>
      </c>
      <c r="N19" s="82">
        <v>1544.3200719777101</v>
      </c>
      <c r="O19" s="82">
        <v>77216</v>
      </c>
      <c r="P19" s="82">
        <v>1</v>
      </c>
      <c r="Q19" s="82">
        <v>0</v>
      </c>
    </row>
    <row r="20" spans="1:17">
      <c r="A20" s="81" t="s">
        <v>198</v>
      </c>
      <c r="B20" s="81">
        <v>4501101982</v>
      </c>
      <c r="C20" s="82" t="s">
        <v>388</v>
      </c>
      <c r="D20" s="82" t="s">
        <v>389</v>
      </c>
      <c r="E20" s="82" t="s">
        <v>356</v>
      </c>
      <c r="F20" s="82" t="s">
        <v>371</v>
      </c>
      <c r="G20" s="92">
        <v>0.95</v>
      </c>
      <c r="H20" s="82">
        <v>244620</v>
      </c>
      <c r="I20" s="92">
        <v>0.97000000093215999</v>
      </c>
      <c r="J20" s="82">
        <v>244620</v>
      </c>
      <c r="K20" s="82">
        <v>237281.40022802501</v>
      </c>
      <c r="L20" s="82">
        <v>232389</v>
      </c>
      <c r="M20" s="82">
        <v>12231</v>
      </c>
      <c r="N20" s="82">
        <v>4892.4002280250697</v>
      </c>
      <c r="O20" s="82">
        <v>244620</v>
      </c>
      <c r="P20" s="82">
        <v>1</v>
      </c>
      <c r="Q20" s="82">
        <v>0</v>
      </c>
    </row>
    <row r="21" spans="1:17">
      <c r="A21" s="81" t="s">
        <v>92</v>
      </c>
      <c r="B21" s="81">
        <v>4501208160</v>
      </c>
      <c r="C21" s="82" t="s">
        <v>391</v>
      </c>
      <c r="D21" s="82" t="s">
        <v>392</v>
      </c>
      <c r="E21" s="82" t="s">
        <v>366</v>
      </c>
      <c r="F21" s="82" t="s">
        <v>371</v>
      </c>
      <c r="G21" s="91">
        <v>0</v>
      </c>
      <c r="H21" s="82">
        <v>960000</v>
      </c>
      <c r="I21" s="92">
        <v>0.3</v>
      </c>
      <c r="J21" s="82">
        <v>0</v>
      </c>
      <c r="K21" s="82">
        <v>288000</v>
      </c>
      <c r="L21" s="82">
        <v>0</v>
      </c>
      <c r="M21" s="82">
        <v>960000</v>
      </c>
      <c r="N21" s="82">
        <v>288000</v>
      </c>
      <c r="O21" s="82">
        <v>960000</v>
      </c>
      <c r="P21" s="82">
        <v>1</v>
      </c>
      <c r="Q21" s="82">
        <v>0</v>
      </c>
    </row>
    <row r="22" spans="1:17">
      <c r="A22" s="81" t="s">
        <v>99</v>
      </c>
      <c r="B22" s="81" t="s">
        <v>393</v>
      </c>
      <c r="C22" s="82" t="s">
        <v>394</v>
      </c>
      <c r="D22" s="82" t="s">
        <v>395</v>
      </c>
      <c r="E22" s="82" t="s">
        <v>366</v>
      </c>
      <c r="F22" s="82" t="s">
        <v>371</v>
      </c>
      <c r="G22" s="92">
        <v>0.3</v>
      </c>
      <c r="H22" s="82">
        <v>1330000</v>
      </c>
      <c r="I22" s="92">
        <v>0.29520000000000002</v>
      </c>
      <c r="J22" s="82">
        <v>399000</v>
      </c>
      <c r="K22" s="82">
        <v>392616</v>
      </c>
      <c r="L22" s="82">
        <v>399000</v>
      </c>
      <c r="M22" s="82">
        <v>931000</v>
      </c>
      <c r="N22" s="82">
        <v>-6384</v>
      </c>
      <c r="O22" s="82">
        <v>0</v>
      </c>
      <c r="P22" s="82">
        <v>0</v>
      </c>
      <c r="Q22" s="82">
        <v>1330000</v>
      </c>
    </row>
    <row r="23" spans="1:17">
      <c r="A23" s="81" t="s">
        <v>135</v>
      </c>
      <c r="C23" s="82" t="s">
        <v>396</v>
      </c>
      <c r="D23" s="82" t="s">
        <v>397</v>
      </c>
      <c r="E23" s="82" t="s">
        <v>356</v>
      </c>
      <c r="F23" s="82" t="s">
        <v>371</v>
      </c>
      <c r="G23" s="92"/>
      <c r="H23" s="82">
        <v>1545000</v>
      </c>
      <c r="I23" s="92">
        <v>0</v>
      </c>
      <c r="K23" s="82">
        <v>0</v>
      </c>
      <c r="M23" s="82">
        <v>1545000</v>
      </c>
      <c r="N23" s="82">
        <v>0</v>
      </c>
      <c r="P23" s="82">
        <v>0</v>
      </c>
      <c r="Q23" s="82">
        <v>1545000</v>
      </c>
    </row>
  </sheetData>
  <sheetProtection formatCells="0" insertHyperlinks="0" autoFilter="0"/>
  <autoFilter ref="A1:Q23" xr:uid="{00000000-0009-0000-0000-000002000000}"/>
  <phoneticPr fontId="3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F198"/>
  <sheetViews>
    <sheetView workbookViewId="0">
      <selection activeCell="P48" sqref="P48"/>
    </sheetView>
  </sheetViews>
  <sheetFormatPr defaultColWidth="11" defaultRowHeight="15.6"/>
  <cols>
    <col min="1" max="3" width="11" style="26"/>
    <col min="4" max="4" width="11" style="27"/>
    <col min="5" max="16360" width="11" style="26"/>
  </cols>
  <sheetData>
    <row r="1" spans="1:17" ht="47.25" customHeight="1">
      <c r="A1" s="28" t="s">
        <v>8</v>
      </c>
      <c r="B1" s="29" t="s">
        <v>398</v>
      </c>
      <c r="C1" s="29" t="s">
        <v>46</v>
      </c>
      <c r="D1" s="30" t="s">
        <v>399</v>
      </c>
      <c r="E1" s="64" t="s">
        <v>400</v>
      </c>
      <c r="F1" s="64" t="s">
        <v>401</v>
      </c>
      <c r="G1" s="64" t="s">
        <v>402</v>
      </c>
      <c r="H1" s="65" t="s">
        <v>403</v>
      </c>
      <c r="I1" s="65" t="s">
        <v>404</v>
      </c>
      <c r="J1" s="70" t="s">
        <v>405</v>
      </c>
      <c r="K1" s="71" t="s">
        <v>406</v>
      </c>
      <c r="L1" s="71" t="s">
        <v>407</v>
      </c>
      <c r="M1" s="71" t="s">
        <v>408</v>
      </c>
      <c r="N1" s="71" t="s">
        <v>107</v>
      </c>
      <c r="O1" s="71" t="s">
        <v>409</v>
      </c>
      <c r="P1" s="71" t="s">
        <v>410</v>
      </c>
      <c r="Q1" s="28" t="s">
        <v>411</v>
      </c>
    </row>
    <row r="2" spans="1:17">
      <c r="A2" s="31" t="s">
        <v>70</v>
      </c>
      <c r="B2" s="32">
        <v>2000</v>
      </c>
      <c r="C2" s="33">
        <v>0.25</v>
      </c>
      <c r="D2" s="34" t="s">
        <v>80</v>
      </c>
      <c r="E2" s="34" t="s">
        <v>80</v>
      </c>
      <c r="F2" s="34" t="s">
        <v>80</v>
      </c>
      <c r="G2" s="34" t="s">
        <v>80</v>
      </c>
      <c r="H2" s="34" t="s">
        <v>80</v>
      </c>
      <c r="I2" s="34" t="s">
        <v>80</v>
      </c>
      <c r="J2" s="34" t="s">
        <v>80</v>
      </c>
      <c r="K2" s="67">
        <f>VLOOKUP(A2,[1]实际成本!A:F,4,0)</f>
        <v>25.713145999999998</v>
      </c>
      <c r="L2" s="34" t="s">
        <v>80</v>
      </c>
      <c r="M2" s="67">
        <f>VLOOKUP(A2,[1]实际成本!A:F,5,0)</f>
        <v>1.967654</v>
      </c>
      <c r="N2" s="67">
        <f>VLOOKUP(A2,[1]实际成本!A:F,6,0)</f>
        <v>17.845313999999998</v>
      </c>
      <c r="O2" s="67">
        <f>VLOOKUP(A2,[1]实际成本!A:F,2,0)</f>
        <v>91.421415094339594</v>
      </c>
      <c r="P2" s="34" t="s">
        <v>80</v>
      </c>
      <c r="Q2" s="72"/>
    </row>
    <row r="3" spans="1:17" ht="26.1" customHeight="1">
      <c r="A3" s="35" t="s">
        <v>83</v>
      </c>
      <c r="B3" s="36">
        <v>1947.33</v>
      </c>
      <c r="C3" s="37">
        <v>0.3</v>
      </c>
      <c r="D3" s="38">
        <v>245</v>
      </c>
      <c r="E3" s="38">
        <v>424.5</v>
      </c>
      <c r="F3" s="38">
        <v>135.80000000000001</v>
      </c>
      <c r="G3" s="38" t="s">
        <v>412</v>
      </c>
      <c r="H3" s="66">
        <v>435.6</v>
      </c>
      <c r="I3" s="66">
        <v>51</v>
      </c>
      <c r="J3" s="38">
        <v>1291.9000000000001</v>
      </c>
      <c r="K3" s="66">
        <v>102.79</v>
      </c>
      <c r="L3" s="66">
        <v>54.16</v>
      </c>
      <c r="M3" s="66">
        <v>7.24</v>
      </c>
      <c r="N3" s="66">
        <v>24.45</v>
      </c>
      <c r="O3" s="66">
        <v>67.709999999999994</v>
      </c>
      <c r="P3" s="67">
        <f t="shared" ref="P3:P23" si="0">K3+M3+N3+(L3+O3)*1.06</f>
        <v>263.66219999999998</v>
      </c>
      <c r="Q3" s="73"/>
    </row>
    <row r="4" spans="1:17" ht="26.1" customHeight="1">
      <c r="A4" s="31" t="s">
        <v>92</v>
      </c>
      <c r="B4" s="32">
        <v>1604.876</v>
      </c>
      <c r="C4" s="33">
        <v>0.25330000000000003</v>
      </c>
      <c r="D4" s="39">
        <v>474.72</v>
      </c>
      <c r="E4" s="39">
        <v>287.58</v>
      </c>
      <c r="F4" s="39">
        <v>292.33999999999997</v>
      </c>
      <c r="G4" s="39" t="s">
        <v>413</v>
      </c>
      <c r="H4" s="67">
        <v>63</v>
      </c>
      <c r="I4" s="67">
        <v>80.7</v>
      </c>
      <c r="J4" s="39">
        <f>SUM(D4:I4)</f>
        <v>1198.3399999999999</v>
      </c>
      <c r="K4" s="67">
        <f>VLOOKUP(A4,[1]实际成本!A:F,4,0)</f>
        <v>481.02945899999997</v>
      </c>
      <c r="L4" s="67">
        <f>VLOOKUP(A4,[1]实际成本!A:F,3,0)</f>
        <v>373.59083800000002</v>
      </c>
      <c r="M4" s="67">
        <f>VLOOKUP(A4,[1]实际成本!A:F,5,0)</f>
        <v>66.041105000000002</v>
      </c>
      <c r="N4" s="67">
        <f>VLOOKUP(A4,[1]实际成本!A:F,6,0)</f>
        <v>268.46351700000002</v>
      </c>
      <c r="O4" s="67">
        <f>VLOOKUP(A4,[1]实际成本!A:F,2,0)</f>
        <v>0</v>
      </c>
      <c r="P4" s="67">
        <f t="shared" si="0"/>
        <v>1211.54036928</v>
      </c>
      <c r="Q4" s="74"/>
    </row>
    <row r="5" spans="1:17" ht="32.1" customHeight="1">
      <c r="A5" s="31" t="s">
        <v>99</v>
      </c>
      <c r="B5" s="32">
        <v>1450</v>
      </c>
      <c r="C5" s="33">
        <v>0.1249</v>
      </c>
      <c r="D5" s="39">
        <v>32.380000000000003</v>
      </c>
      <c r="E5" s="39">
        <v>1062.6099999999999</v>
      </c>
      <c r="F5" s="39">
        <v>23.81</v>
      </c>
      <c r="G5" s="39">
        <v>0</v>
      </c>
      <c r="H5" s="67">
        <v>136</v>
      </c>
      <c r="I5" s="67">
        <v>14.16</v>
      </c>
      <c r="J5" s="39">
        <f t="shared" ref="J5:J23" si="1">D5+E5+F5+G5+H5+I5</f>
        <v>1268.96</v>
      </c>
      <c r="K5" s="67">
        <f>VLOOKUP(A5,[1]实际成本!A:F,4,0)</f>
        <v>32.383693000000001</v>
      </c>
      <c r="L5" s="67">
        <f>VLOOKUP(A5,[1]实际成本!A:F,3,0)</f>
        <v>1052.8709040000001</v>
      </c>
      <c r="M5" s="67">
        <f>VLOOKUP(A5,[1]实际成本!A:F,5,0)</f>
        <v>9.3608560000000001</v>
      </c>
      <c r="N5" s="67">
        <f>VLOOKUP(A5,[1]实际成本!A:F,6,0)</f>
        <v>23.811772999999999</v>
      </c>
      <c r="O5" s="67">
        <f>VLOOKUP(A5,[1]实际成本!A:F,2,0)</f>
        <v>305.66825471698098</v>
      </c>
      <c r="P5" s="67">
        <f t="shared" si="0"/>
        <v>1505.6078302399999</v>
      </c>
      <c r="Q5" s="75"/>
    </row>
    <row r="6" spans="1:17" ht="75" customHeight="1">
      <c r="A6" s="31" t="s">
        <v>105</v>
      </c>
      <c r="B6" s="32">
        <v>261.89999999999998</v>
      </c>
      <c r="C6" s="33">
        <v>0.20069999999999999</v>
      </c>
      <c r="D6" s="40">
        <v>90.28</v>
      </c>
      <c r="E6" s="40">
        <v>34.590000000000003</v>
      </c>
      <c r="F6" s="40">
        <v>59.52</v>
      </c>
      <c r="G6" s="40" t="s">
        <v>414</v>
      </c>
      <c r="H6" s="68">
        <v>5</v>
      </c>
      <c r="I6" s="68">
        <v>19.940000000000001</v>
      </c>
      <c r="J6" s="40">
        <v>209.33</v>
      </c>
      <c r="K6" s="67">
        <f>VLOOKUP(A6,[1]实际成本!A:F,4,0)</f>
        <v>90.280450999999999</v>
      </c>
      <c r="L6" s="67">
        <f>VLOOKUP(A6,[1]实际成本!A:F,3,0)</f>
        <v>3.9905659999999998</v>
      </c>
      <c r="M6" s="67">
        <f>VLOOKUP(A6,[1]实际成本!A:F,5,0)</f>
        <v>16.068684000000001</v>
      </c>
      <c r="N6" s="67">
        <f>VLOOKUP(A6,[1]实际成本!A:F,6,0)</f>
        <v>60.393621000000003</v>
      </c>
      <c r="O6" s="67">
        <f>VLOOKUP(A6,[1]实际成本!A:F,2,0)</f>
        <v>0</v>
      </c>
      <c r="P6" s="67">
        <f t="shared" si="0"/>
        <v>170.97275596</v>
      </c>
      <c r="Q6" s="76" t="s">
        <v>415</v>
      </c>
    </row>
    <row r="7" spans="1:17" ht="26.1" customHeight="1">
      <c r="A7" s="31" t="s">
        <v>112</v>
      </c>
      <c r="B7" s="32">
        <v>596.4</v>
      </c>
      <c r="C7" s="33">
        <v>0.1875</v>
      </c>
      <c r="D7" s="39">
        <v>219</v>
      </c>
      <c r="E7" s="39">
        <v>301</v>
      </c>
      <c r="F7" s="39">
        <v>122</v>
      </c>
      <c r="G7" s="39">
        <v>0</v>
      </c>
      <c r="H7" s="67"/>
      <c r="I7" s="67"/>
      <c r="J7" s="39">
        <f t="shared" si="1"/>
        <v>642</v>
      </c>
      <c r="K7" s="67">
        <f>VLOOKUP(A7,[1]实际成本!A:F,4,0)</f>
        <v>302.44247799999999</v>
      </c>
      <c r="L7" s="67">
        <f>VLOOKUP(A7,[1]实际成本!A:F,3,0)</f>
        <v>268.07952899999998</v>
      </c>
      <c r="M7" s="67">
        <f>VLOOKUP(A7,[1]实际成本!A:F,5,0)</f>
        <v>32.733283</v>
      </c>
      <c r="N7" s="67">
        <f>VLOOKUP(A7,[1]实际成本!A:F,6,0)</f>
        <v>142.59670299999999</v>
      </c>
      <c r="O7" s="67">
        <f>VLOOKUP(A7,[1]实际成本!A:F,2,0)</f>
        <v>13.435</v>
      </c>
      <c r="P7" s="67">
        <f t="shared" si="0"/>
        <v>776.1778647399999</v>
      </c>
      <c r="Q7" s="74"/>
    </row>
    <row r="8" spans="1:17" ht="26.1" customHeight="1">
      <c r="A8" s="31" t="s">
        <v>115</v>
      </c>
      <c r="B8" s="32">
        <v>526.15</v>
      </c>
      <c r="C8" s="33">
        <v>0.27986315689442198</v>
      </c>
      <c r="D8" s="39">
        <v>21.1</v>
      </c>
      <c r="E8" s="39">
        <v>0</v>
      </c>
      <c r="F8" s="39">
        <v>16.2</v>
      </c>
      <c r="G8" s="39">
        <v>145.6</v>
      </c>
      <c r="H8" s="67">
        <v>195</v>
      </c>
      <c r="I8" s="67">
        <v>1</v>
      </c>
      <c r="J8" s="39">
        <f t="shared" si="1"/>
        <v>378.9</v>
      </c>
      <c r="K8" s="67">
        <f>VLOOKUP(A8,[1]实际成本!A:F,4,0)</f>
        <v>20.519107000000002</v>
      </c>
      <c r="L8" s="67">
        <f>VLOOKUP(A8,[1]实际成本!A:F,3,0)</f>
        <v>141.51283100000001</v>
      </c>
      <c r="M8" s="67">
        <f>VLOOKUP(A8,[1]实际成本!A:F,5,0)</f>
        <v>2.2288190000000001</v>
      </c>
      <c r="N8" s="67">
        <f>VLOOKUP(A8,[1]实际成本!A:F,6,0)</f>
        <v>8.8642090000000007</v>
      </c>
      <c r="O8" s="67">
        <f>VLOOKUP(A8,[1]实际成本!A:F,2,0)</f>
        <v>18.4964150943396</v>
      </c>
      <c r="P8" s="67">
        <f t="shared" si="0"/>
        <v>201.22193585999997</v>
      </c>
      <c r="Q8" s="75"/>
    </row>
    <row r="9" spans="1:17" ht="40.5" customHeight="1">
      <c r="A9" s="31" t="s">
        <v>123</v>
      </c>
      <c r="B9" s="32">
        <v>1089.9000000000001</v>
      </c>
      <c r="C9" s="33">
        <v>0.20580000000000001</v>
      </c>
      <c r="D9" s="39">
        <v>59.81</v>
      </c>
      <c r="E9" s="39">
        <v>219.28</v>
      </c>
      <c r="F9" s="39">
        <v>49</v>
      </c>
      <c r="G9" s="39">
        <v>0</v>
      </c>
      <c r="H9" s="67">
        <v>510</v>
      </c>
      <c r="I9" s="67">
        <v>27.5</v>
      </c>
      <c r="J9" s="39">
        <f t="shared" si="1"/>
        <v>865.59</v>
      </c>
      <c r="K9" s="67">
        <f>VLOOKUP(A9,[1]实际成本!A:F,4,0)</f>
        <v>14.927687000000001</v>
      </c>
      <c r="L9" s="67">
        <f>VLOOKUP(A9,[1]实际成本!A:F,3,0)</f>
        <v>0</v>
      </c>
      <c r="M9" s="67">
        <f>VLOOKUP(A9,[1]实际成本!A:F,5,0)</f>
        <v>3.0420289999999999</v>
      </c>
      <c r="N9" s="67">
        <f>VLOOKUP(A9,[1]实际成本!A:F,6,0)</f>
        <v>9.7995020000000004</v>
      </c>
      <c r="O9" s="67">
        <f>VLOOKUP(A9,[1]实际成本!A:F,2,0)</f>
        <v>0</v>
      </c>
      <c r="P9" s="67">
        <f t="shared" si="0"/>
        <v>27.769218000000002</v>
      </c>
      <c r="Q9" s="75"/>
    </row>
    <row r="10" spans="1:17" ht="51.9" customHeight="1">
      <c r="A10" s="31" t="s">
        <v>128</v>
      </c>
      <c r="B10" s="32">
        <v>233.54599999999999</v>
      </c>
      <c r="C10" s="33">
        <v>0.29093197913901298</v>
      </c>
      <c r="D10" s="39">
        <v>9.35</v>
      </c>
      <c r="E10" s="39">
        <v>0</v>
      </c>
      <c r="F10" s="39">
        <v>7.75</v>
      </c>
      <c r="G10" s="39">
        <v>0</v>
      </c>
      <c r="H10" s="67">
        <v>140</v>
      </c>
      <c r="I10" s="67">
        <v>8.5</v>
      </c>
      <c r="J10" s="39">
        <f t="shared" si="1"/>
        <v>165.6</v>
      </c>
      <c r="K10" s="67">
        <f>VLOOKUP(A10,[1]实际成本!A:F,4,0)</f>
        <v>9.0117100000000008</v>
      </c>
      <c r="L10" s="67">
        <f>VLOOKUP(A10,[1]实际成本!A:F,3,0)</f>
        <v>131.69811300000001</v>
      </c>
      <c r="M10" s="67">
        <f>VLOOKUP(A10,[1]实际成本!A:F,5,0)</f>
        <v>2.1100319999999999</v>
      </c>
      <c r="N10" s="67">
        <f>VLOOKUP(A10,[1]实际成本!A:F,6,0)</f>
        <v>5.9019219999999999</v>
      </c>
      <c r="O10" s="67">
        <f>VLOOKUP(A10,[1]实际成本!A:F,2,0)</f>
        <v>12.877358490565999</v>
      </c>
      <c r="P10" s="67">
        <f t="shared" si="0"/>
        <v>170.27366377999996</v>
      </c>
      <c r="Q10" s="75" t="s">
        <v>133</v>
      </c>
    </row>
    <row r="11" spans="1:17" ht="26.1" customHeight="1">
      <c r="A11" s="31" t="s">
        <v>135</v>
      </c>
      <c r="B11" s="32">
        <v>194.03</v>
      </c>
      <c r="C11" s="33">
        <v>0.19</v>
      </c>
      <c r="D11" s="39">
        <v>0</v>
      </c>
      <c r="E11" s="39">
        <v>0</v>
      </c>
      <c r="F11" s="39">
        <v>0</v>
      </c>
      <c r="G11" s="39">
        <v>155.22</v>
      </c>
      <c r="H11" s="67">
        <v>0</v>
      </c>
      <c r="I11" s="67">
        <v>1</v>
      </c>
      <c r="J11" s="39">
        <f t="shared" si="1"/>
        <v>156.22</v>
      </c>
      <c r="K11" s="67">
        <f>VLOOKUP(A11,[1]实际成本!A:F,4,0)</f>
        <v>0</v>
      </c>
      <c r="L11" s="67">
        <f>VLOOKUP(A11,[1]实际成本!A:F,3,0)</f>
        <v>0</v>
      </c>
      <c r="M11" s="67">
        <f>VLOOKUP(A11,[1]实际成本!A:F,5,0)</f>
        <v>0</v>
      </c>
      <c r="N11" s="67">
        <f>VLOOKUP(A11,[1]实际成本!A:F,6,0)</f>
        <v>0</v>
      </c>
      <c r="O11" s="67">
        <f>VLOOKUP(A11,[1]实际成本!A:F,2,0)</f>
        <v>136.72566371681401</v>
      </c>
      <c r="P11" s="67">
        <f t="shared" si="0"/>
        <v>144.92920353982285</v>
      </c>
      <c r="Q11" s="75"/>
    </row>
    <row r="12" spans="1:17" ht="33.9" customHeight="1">
      <c r="A12" s="31"/>
      <c r="B12" s="32">
        <v>170</v>
      </c>
      <c r="C12" s="33">
        <v>0.25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f t="shared" si="1"/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f t="shared" si="0"/>
        <v>0</v>
      </c>
      <c r="Q12" s="75"/>
    </row>
    <row r="13" spans="1:17" ht="51.9" customHeight="1">
      <c r="A13" s="31" t="s">
        <v>141</v>
      </c>
      <c r="B13" s="32">
        <v>134.22</v>
      </c>
      <c r="C13" s="33">
        <v>0.25547608404112598</v>
      </c>
      <c r="D13" s="39">
        <v>11.9</v>
      </c>
      <c r="E13" s="39">
        <v>78.48</v>
      </c>
      <c r="F13" s="39">
        <v>9.25</v>
      </c>
      <c r="G13" s="39">
        <v>0</v>
      </c>
      <c r="H13" s="67">
        <v>0</v>
      </c>
      <c r="I13" s="67">
        <v>0.3</v>
      </c>
      <c r="J13" s="39">
        <f t="shared" si="1"/>
        <v>99.93</v>
      </c>
      <c r="K13" s="67">
        <f>VLOOKUP(A13,[1]实际成本!A:F,4,0)</f>
        <v>3.812738</v>
      </c>
      <c r="L13" s="67">
        <f>VLOOKUP(A13,[1]实际成本!A:F,3,0)</f>
        <v>63.362831</v>
      </c>
      <c r="M13" s="67">
        <f>VLOOKUP(A13,[1]实际成本!A:F,5,0)</f>
        <v>0.850271</v>
      </c>
      <c r="N13" s="67">
        <f>VLOOKUP(A13,[1]实际成本!A:F,6,0)</f>
        <v>2.64E-2</v>
      </c>
      <c r="O13" s="67">
        <f>VLOOKUP(A13,[1]实际成本!A:F,2,0)</f>
        <v>11.1084905660377</v>
      </c>
      <c r="P13" s="67">
        <f t="shared" si="0"/>
        <v>83.629009859999968</v>
      </c>
      <c r="Q13" s="75" t="s">
        <v>146</v>
      </c>
    </row>
    <row r="14" spans="1:17" ht="51.9" customHeight="1">
      <c r="A14" s="31" t="s">
        <v>148</v>
      </c>
      <c r="B14" s="32">
        <v>120</v>
      </c>
      <c r="C14" s="33">
        <v>0.25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f t="shared" si="1"/>
        <v>0</v>
      </c>
      <c r="K14" s="67">
        <f>VLOOKUP(A14,[1]实际成本!A:F,4,0)</f>
        <v>0</v>
      </c>
      <c r="L14" s="67">
        <f>VLOOKUP(A14,[1]实际成本!A:F,3,0)</f>
        <v>45</v>
      </c>
      <c r="M14" s="67">
        <f>VLOOKUP(A14,[1]实际成本!A:F,5,0)</f>
        <v>0</v>
      </c>
      <c r="N14" s="67">
        <f>VLOOKUP(A14,[1]实际成本!A:F,6,0)</f>
        <v>0</v>
      </c>
      <c r="O14" s="67">
        <f>VLOOKUP(A14,[1]实际成本!A:F,2,0)</f>
        <v>8.7735849056603801</v>
      </c>
      <c r="P14" s="67">
        <f t="shared" si="0"/>
        <v>57.000000000000007</v>
      </c>
      <c r="Q14" s="75" t="s">
        <v>151</v>
      </c>
    </row>
    <row r="15" spans="1:17" ht="24" customHeight="1">
      <c r="A15" s="31"/>
      <c r="B15" s="32">
        <v>100</v>
      </c>
      <c r="C15" s="33">
        <v>0.25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f t="shared" si="1"/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f t="shared" si="0"/>
        <v>0</v>
      </c>
      <c r="Q15" s="75"/>
    </row>
    <row r="16" spans="1:17" ht="33.9" customHeight="1">
      <c r="A16" s="31" t="s">
        <v>155</v>
      </c>
      <c r="B16" s="32">
        <v>95</v>
      </c>
      <c r="C16" s="33" t="e">
        <f>VLOOKUP(A16,#REF!,2,FALSE)</f>
        <v>#REF!</v>
      </c>
      <c r="D16" s="39">
        <v>0</v>
      </c>
      <c r="E16" s="39">
        <v>0</v>
      </c>
      <c r="F16" s="39">
        <v>0</v>
      </c>
      <c r="G16" s="39">
        <v>0</v>
      </c>
      <c r="H16" s="67">
        <v>0</v>
      </c>
      <c r="I16" s="67">
        <v>0</v>
      </c>
      <c r="J16" s="39">
        <f t="shared" si="1"/>
        <v>0</v>
      </c>
      <c r="K16" s="67">
        <f>VLOOKUP(A16,[1]实际成本!A:F,4,0)</f>
        <v>10.045023</v>
      </c>
      <c r="L16" s="67">
        <f>VLOOKUP(A16,[1]实际成本!A:F,3,0)</f>
        <v>0</v>
      </c>
      <c r="M16" s="67">
        <f>VLOOKUP(A16,[1]实际成本!A:F,5,0)</f>
        <v>4.0434770000000002</v>
      </c>
      <c r="N16" s="67">
        <f>VLOOKUP(A16,[1]实际成本!A:F,6,0)</f>
        <v>14.637855</v>
      </c>
      <c r="O16" s="67">
        <f>VLOOKUP(A16,[1]实际成本!A:F,2,0)</f>
        <v>0</v>
      </c>
      <c r="P16" s="67">
        <f t="shared" si="0"/>
        <v>28.726354999999998</v>
      </c>
      <c r="Q16" s="75"/>
    </row>
    <row r="17" spans="1:17" ht="26.1" customHeight="1">
      <c r="A17" s="31" t="s">
        <v>158</v>
      </c>
      <c r="B17" s="32">
        <v>92.09</v>
      </c>
      <c r="C17" s="33">
        <v>0.16439999999999999</v>
      </c>
      <c r="D17" s="39">
        <v>0.85</v>
      </c>
      <c r="E17" s="39">
        <v>76</v>
      </c>
      <c r="F17" s="39">
        <v>0</v>
      </c>
      <c r="G17" s="39">
        <v>0.1</v>
      </c>
      <c r="H17" s="67">
        <v>0</v>
      </c>
      <c r="I17" s="67">
        <v>0</v>
      </c>
      <c r="J17" s="39">
        <f t="shared" si="1"/>
        <v>76.949999999999989</v>
      </c>
      <c r="K17" s="67">
        <f>VLOOKUP(A17,[1]实际成本!A:F,4,0)</f>
        <v>5.0898560000000002</v>
      </c>
      <c r="L17" s="67">
        <f>VLOOKUP(A17,[1]实际成本!A:F,3,0)</f>
        <v>43.773584</v>
      </c>
      <c r="M17" s="67">
        <f>VLOOKUP(A17,[1]实际成本!A:F,5,0)</f>
        <v>0.34589399999999998</v>
      </c>
      <c r="N17" s="67">
        <f>VLOOKUP(A17,[1]实际成本!A:F,6,0)</f>
        <v>0</v>
      </c>
      <c r="O17" s="67">
        <f>VLOOKUP(A17,[1]实际成本!A:F,2,0)</f>
        <v>15.094339622641501</v>
      </c>
      <c r="P17" s="67">
        <f t="shared" si="0"/>
        <v>67.835749039999996</v>
      </c>
      <c r="Q17" s="75"/>
    </row>
    <row r="18" spans="1:17" ht="24.9" customHeight="1">
      <c r="A18" s="31"/>
      <c r="B18" s="32">
        <v>89</v>
      </c>
      <c r="C18" s="33">
        <v>0.25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f t="shared" si="1"/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f t="shared" si="0"/>
        <v>0</v>
      </c>
      <c r="Q18" s="75"/>
    </row>
    <row r="19" spans="1:17" ht="24" customHeight="1">
      <c r="A19" s="31"/>
      <c r="B19" s="32">
        <v>58</v>
      </c>
      <c r="C19" s="33">
        <v>0.2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f t="shared" si="1"/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f t="shared" si="0"/>
        <v>0</v>
      </c>
      <c r="Q19" s="75"/>
    </row>
    <row r="20" spans="1:17" ht="26.1" customHeight="1">
      <c r="A20" s="31" t="s">
        <v>168</v>
      </c>
      <c r="B20" s="32">
        <v>50</v>
      </c>
      <c r="C20" s="33">
        <v>0.18479999999999999</v>
      </c>
      <c r="D20" s="39">
        <v>0</v>
      </c>
      <c r="E20" s="39">
        <v>0</v>
      </c>
      <c r="F20" s="39">
        <v>0</v>
      </c>
      <c r="G20" s="39">
        <v>0</v>
      </c>
      <c r="H20" s="67"/>
      <c r="I20" s="67">
        <v>0</v>
      </c>
      <c r="J20" s="39">
        <f t="shared" si="1"/>
        <v>0</v>
      </c>
      <c r="K20" s="67">
        <f>VLOOKUP(A20,[1]实际成本!A:F,4,0)</f>
        <v>27.926435000000001</v>
      </c>
      <c r="L20" s="67">
        <f>VLOOKUP(A20,[1]实际成本!A:F,3,0)</f>
        <v>0</v>
      </c>
      <c r="M20" s="67">
        <f>VLOOKUP(A20,[1]实际成本!A:F,5,0)</f>
        <v>3.8377129999999999</v>
      </c>
      <c r="N20" s="67">
        <f>VLOOKUP(A20,[1]实际成本!A:F,6,0)</f>
        <v>14.099409</v>
      </c>
      <c r="O20" s="67">
        <f>VLOOKUP(A20,[1]实际成本!A:F,2,0)</f>
        <v>0</v>
      </c>
      <c r="P20" s="67">
        <f t="shared" si="0"/>
        <v>45.863557</v>
      </c>
      <c r="Q20" s="75"/>
    </row>
    <row r="21" spans="1:17" ht="27.9" customHeight="1">
      <c r="A21" s="31" t="s">
        <v>172</v>
      </c>
      <c r="B21" s="32">
        <v>50</v>
      </c>
      <c r="C21" s="33">
        <v>0.23280000000000001</v>
      </c>
      <c r="D21" s="39">
        <v>0</v>
      </c>
      <c r="E21" s="39">
        <v>0</v>
      </c>
      <c r="F21" s="39">
        <v>0</v>
      </c>
      <c r="G21" s="39">
        <v>0</v>
      </c>
      <c r="H21" s="67"/>
      <c r="I21" s="67">
        <v>0</v>
      </c>
      <c r="J21" s="39">
        <f t="shared" si="1"/>
        <v>0</v>
      </c>
      <c r="K21" s="67">
        <f>VLOOKUP(A21,[1]实际成本!A:F,4,0)</f>
        <v>16.019148999999999</v>
      </c>
      <c r="L21" s="67">
        <f>VLOOKUP(A21,[1]实际成本!A:F,3,0)</f>
        <v>0</v>
      </c>
      <c r="M21" s="67">
        <f>VLOOKUP(A21,[1]实际成本!A:F,5,0)</f>
        <v>3.1556609999999998</v>
      </c>
      <c r="N21" s="67">
        <f>VLOOKUP(A21,[1]实际成本!A:F,6,0)</f>
        <v>7.6459029999999997</v>
      </c>
      <c r="O21" s="67">
        <f>VLOOKUP(A21,[1]实际成本!A:F,2,0)</f>
        <v>0</v>
      </c>
      <c r="P21" s="67">
        <f t="shared" si="0"/>
        <v>26.820712999999998</v>
      </c>
      <c r="Q21" s="75"/>
    </row>
    <row r="22" spans="1:17" ht="65.099999999999994" customHeight="1">
      <c r="A22" s="31"/>
      <c r="B22" s="32">
        <v>37</v>
      </c>
      <c r="C22" s="33">
        <v>0.25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f t="shared" si="1"/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f t="shared" si="0"/>
        <v>0</v>
      </c>
      <c r="Q22" s="75" t="s">
        <v>178</v>
      </c>
    </row>
    <row r="23" spans="1:17" ht="33.9" customHeight="1">
      <c r="A23" s="31" t="s">
        <v>179</v>
      </c>
      <c r="B23" s="32">
        <v>35</v>
      </c>
      <c r="C23" s="33" t="e">
        <f>VLOOKUP(A23,#REF!,2,FALSE)</f>
        <v>#REF!</v>
      </c>
      <c r="D23" s="39">
        <v>0</v>
      </c>
      <c r="E23" s="39">
        <v>24.5</v>
      </c>
      <c r="F23" s="39">
        <v>0</v>
      </c>
      <c r="G23" s="39">
        <v>0</v>
      </c>
      <c r="H23" s="67">
        <v>0</v>
      </c>
      <c r="I23" s="67">
        <v>0</v>
      </c>
      <c r="J23" s="39">
        <f t="shared" si="1"/>
        <v>24.5</v>
      </c>
      <c r="K23" s="67">
        <f>VLOOKUP(A23,[1]实际成本!A:F,4,0)</f>
        <v>0</v>
      </c>
      <c r="L23" s="67">
        <f>VLOOKUP(A23,[1]实际成本!A:F,3,0)</f>
        <v>23.018868000000001</v>
      </c>
      <c r="M23" s="67">
        <f>VLOOKUP(A23,[1]实际成本!A:F,5,0)</f>
        <v>0</v>
      </c>
      <c r="N23" s="67">
        <f>VLOOKUP(A23,[1]实际成本!A:F,6,0)</f>
        <v>0</v>
      </c>
      <c r="O23" s="67">
        <f>VLOOKUP(A23,[1]实际成本!A:F,2,0)</f>
        <v>0</v>
      </c>
      <c r="P23" s="67">
        <f t="shared" si="0"/>
        <v>24.400000080000002</v>
      </c>
      <c r="Q23" s="75"/>
    </row>
    <row r="24" spans="1:17" ht="26.1" customHeight="1">
      <c r="A24" s="35" t="s">
        <v>182</v>
      </c>
      <c r="B24" s="36">
        <v>29.818999999999999</v>
      </c>
      <c r="C24" s="37">
        <v>0.43</v>
      </c>
      <c r="D24" s="38" t="s">
        <v>412</v>
      </c>
      <c r="E24" s="38">
        <v>16</v>
      </c>
      <c r="F24" s="38">
        <v>1</v>
      </c>
      <c r="G24" s="38" t="s">
        <v>412</v>
      </c>
      <c r="H24" s="69"/>
      <c r="I24" s="69"/>
      <c r="J24" s="38">
        <v>17</v>
      </c>
      <c r="K24" s="66" t="s">
        <v>412</v>
      </c>
      <c r="L24" s="66" t="s">
        <v>412</v>
      </c>
      <c r="M24" s="66" t="s">
        <v>412</v>
      </c>
      <c r="N24" s="66" t="s">
        <v>412</v>
      </c>
      <c r="O24" s="66">
        <v>3.45</v>
      </c>
      <c r="P24" s="66">
        <v>3.66</v>
      </c>
      <c r="Q24" s="77"/>
    </row>
    <row r="25" spans="1:17" ht="42.9" customHeight="1">
      <c r="A25" s="41" t="s">
        <v>189</v>
      </c>
      <c r="B25" s="32">
        <v>286.56</v>
      </c>
      <c r="C25" s="42">
        <v>0.25319999999999998</v>
      </c>
      <c r="D25" s="39">
        <v>0</v>
      </c>
      <c r="E25" s="39">
        <v>208</v>
      </c>
      <c r="F25" s="39">
        <v>0</v>
      </c>
      <c r="G25" s="39" t="s">
        <v>413</v>
      </c>
      <c r="H25" s="67" t="s">
        <v>413</v>
      </c>
      <c r="I25" s="67">
        <v>0.5</v>
      </c>
      <c r="J25" s="39">
        <f>SUM(D25:I25)</f>
        <v>208.5</v>
      </c>
      <c r="K25" s="67">
        <f>VLOOKUP(A25,[1]实际成本!A:F,4,0)</f>
        <v>0</v>
      </c>
      <c r="L25" s="67">
        <f>VLOOKUP(A25,[1]实际成本!A:F,3,0)</f>
        <v>0</v>
      </c>
      <c r="M25" s="67">
        <f>VLOOKUP(A25,[1]实际成本!A:F,5,0)</f>
        <v>0</v>
      </c>
      <c r="N25" s="67">
        <f>VLOOKUP(A25,[1]实际成本!A:F,6,0)</f>
        <v>0</v>
      </c>
      <c r="O25" s="67">
        <f>VLOOKUP(A25,[1]实际成本!A:F,2,0)</f>
        <v>16.4715094339623</v>
      </c>
      <c r="P25" s="67">
        <f t="shared" ref="P25:P29" si="2">K25+M25+N25+(L25+O25)*1.06</f>
        <v>17.45980000000004</v>
      </c>
      <c r="Q25" s="75"/>
    </row>
    <row r="26" spans="1:17" ht="26.1" customHeight="1">
      <c r="A26" s="43" t="s">
        <v>193</v>
      </c>
      <c r="B26" s="36">
        <v>433.42</v>
      </c>
      <c r="C26" s="37">
        <v>0.2218</v>
      </c>
      <c r="D26" s="38">
        <v>33.39</v>
      </c>
      <c r="E26" s="38">
        <v>303.88</v>
      </c>
      <c r="F26" s="69"/>
      <c r="G26" s="69"/>
      <c r="H26" s="69"/>
      <c r="I26" s="66"/>
      <c r="J26" s="38">
        <v>337.27</v>
      </c>
      <c r="K26" s="66">
        <v>14.3</v>
      </c>
      <c r="L26" s="66">
        <v>296.8</v>
      </c>
      <c r="M26" s="66">
        <v>4.68</v>
      </c>
      <c r="N26" s="66" t="s">
        <v>412</v>
      </c>
      <c r="O26" s="66" t="s">
        <v>412</v>
      </c>
      <c r="P26" s="66">
        <v>333.59</v>
      </c>
      <c r="Q26" s="77"/>
    </row>
    <row r="27" spans="1:17" ht="26.1" customHeight="1">
      <c r="A27" s="44" t="s">
        <v>196</v>
      </c>
      <c r="B27" s="32">
        <v>352.54</v>
      </c>
      <c r="C27" s="33">
        <v>0.15870000000000001</v>
      </c>
      <c r="D27" s="39">
        <v>6.83</v>
      </c>
      <c r="E27" s="57"/>
      <c r="F27" s="39">
        <v>6.25</v>
      </c>
      <c r="G27" s="57"/>
      <c r="H27" s="67">
        <v>30</v>
      </c>
      <c r="I27" s="67">
        <v>0.5</v>
      </c>
      <c r="J27" s="39">
        <f t="shared" ref="J27:J29" si="3">D27+E27+F27+G27+H27+I27</f>
        <v>43.58</v>
      </c>
      <c r="K27" s="67">
        <f>VLOOKUP(A27,[1]实际成本!A:F,4,0)</f>
        <v>1.8370070000000001</v>
      </c>
      <c r="L27" s="67">
        <f>VLOOKUP(A27,[1]实际成本!A:F,3,0)</f>
        <v>21.509433999999999</v>
      </c>
      <c r="M27" s="67">
        <f>VLOOKUP(A27,[1]实际成本!A:F,5,0)</f>
        <v>0.193915</v>
      </c>
      <c r="N27" s="67">
        <f>VLOOKUP(A27,[1]实际成本!A:F,6,0)</f>
        <v>0.40307399999999999</v>
      </c>
      <c r="O27" s="67">
        <f>VLOOKUP(A27,[1]实际成本!A:F,2,0)</f>
        <v>5.3773584905660403</v>
      </c>
      <c r="P27" s="67">
        <f t="shared" si="2"/>
        <v>30.93399604</v>
      </c>
      <c r="Q27" s="75"/>
    </row>
    <row r="28" spans="1:17" ht="38.1" customHeight="1">
      <c r="A28" s="45" t="s">
        <v>198</v>
      </c>
      <c r="B28" s="32">
        <v>44.0503</v>
      </c>
      <c r="C28" s="33">
        <v>0.17710000000000001</v>
      </c>
      <c r="D28" s="39">
        <v>0.85</v>
      </c>
      <c r="E28" s="39">
        <v>0</v>
      </c>
      <c r="F28" s="39">
        <v>0</v>
      </c>
      <c r="G28" s="39">
        <v>35.25</v>
      </c>
      <c r="H28" s="67">
        <v>0</v>
      </c>
      <c r="I28" s="67">
        <v>0.15</v>
      </c>
      <c r="J28" s="39">
        <f t="shared" si="3"/>
        <v>36.25</v>
      </c>
      <c r="K28" s="67">
        <v>0</v>
      </c>
      <c r="L28" s="67">
        <v>0</v>
      </c>
      <c r="M28" s="67">
        <v>0</v>
      </c>
      <c r="N28" s="67">
        <v>0</v>
      </c>
      <c r="O28" s="67">
        <v>0</v>
      </c>
      <c r="P28" s="67">
        <f t="shared" si="2"/>
        <v>0</v>
      </c>
      <c r="Q28" s="75"/>
    </row>
    <row r="29" spans="1:17" ht="32.1" customHeight="1">
      <c r="A29" s="44" t="s">
        <v>201</v>
      </c>
      <c r="B29" s="32">
        <v>42.169424999999997</v>
      </c>
      <c r="C29" s="33">
        <v>0.1762</v>
      </c>
      <c r="D29" s="39">
        <v>0.85</v>
      </c>
      <c r="E29" s="39">
        <v>0</v>
      </c>
      <c r="F29" s="39">
        <v>0</v>
      </c>
      <c r="G29" s="39">
        <v>33.74</v>
      </c>
      <c r="H29" s="67">
        <v>0</v>
      </c>
      <c r="I29" s="67">
        <v>0.15</v>
      </c>
      <c r="J29" s="39">
        <f t="shared" si="3"/>
        <v>34.74</v>
      </c>
      <c r="K29" s="67">
        <v>0</v>
      </c>
      <c r="L29" s="67">
        <v>0</v>
      </c>
      <c r="M29" s="67">
        <v>0</v>
      </c>
      <c r="N29" s="67">
        <v>28.39</v>
      </c>
      <c r="O29" s="67">
        <v>0</v>
      </c>
      <c r="P29" s="67">
        <f t="shared" si="2"/>
        <v>28.39</v>
      </c>
      <c r="Q29" s="75"/>
    </row>
    <row r="30" spans="1:17" ht="33.9" customHeight="1">
      <c r="A30" s="43" t="s">
        <v>203</v>
      </c>
      <c r="B30" s="36">
        <v>70</v>
      </c>
      <c r="C30" s="37">
        <v>0.28860000000000002</v>
      </c>
      <c r="D30" s="38">
        <v>49.8</v>
      </c>
      <c r="E30" s="69"/>
      <c r="F30" s="69"/>
      <c r="G30" s="69"/>
      <c r="H30" s="69"/>
      <c r="I30" s="66"/>
      <c r="J30" s="38">
        <v>49.8</v>
      </c>
      <c r="K30" s="66">
        <v>66.33</v>
      </c>
      <c r="L30" s="66" t="s">
        <v>412</v>
      </c>
      <c r="M30" s="66">
        <v>5.2</v>
      </c>
      <c r="N30" s="66" t="s">
        <v>412</v>
      </c>
      <c r="O30" s="66" t="s">
        <v>412</v>
      </c>
      <c r="P30" s="66">
        <v>71.53</v>
      </c>
      <c r="Q30" s="77"/>
    </row>
    <row r="31" spans="1:17" ht="26.4">
      <c r="A31" s="44" t="s">
        <v>205</v>
      </c>
      <c r="B31" s="32">
        <v>109</v>
      </c>
      <c r="C31" s="33">
        <v>0.39169999999999999</v>
      </c>
      <c r="D31" s="39">
        <v>42</v>
      </c>
      <c r="E31" s="39">
        <v>0</v>
      </c>
      <c r="F31" s="39">
        <v>20.3</v>
      </c>
      <c r="G31" s="39">
        <v>0</v>
      </c>
      <c r="H31" s="67">
        <v>0</v>
      </c>
      <c r="I31" s="67">
        <v>4</v>
      </c>
      <c r="J31" s="39">
        <f t="shared" ref="J31:J35" si="4">D31+E31+F31+G31+H31+I31</f>
        <v>66.3</v>
      </c>
      <c r="K31" s="67">
        <f>VLOOKUP(A31,[1]实际成本!A:F,4,0)</f>
        <v>40.540137000000001</v>
      </c>
      <c r="L31" s="67">
        <f>VLOOKUP(A31,[1]实际成本!A:F,3,0)</f>
        <v>0</v>
      </c>
      <c r="M31" s="67">
        <f>VLOOKUP(A31,[1]实际成本!A:F,5,0)</f>
        <v>7.2002600000000001</v>
      </c>
      <c r="N31" s="67">
        <f>VLOOKUP(A31,[1]实际成本!A:F,6,0)</f>
        <v>17.988356</v>
      </c>
      <c r="O31" s="67">
        <f>VLOOKUP(A31,[1]实际成本!A:F,2,0)</f>
        <v>0</v>
      </c>
      <c r="P31" s="67">
        <f t="shared" ref="P31:P48" si="5">K31+M31+N31+(L31+O31)*1.06</f>
        <v>65.728752999999998</v>
      </c>
      <c r="Q31" s="75"/>
    </row>
    <row r="32" spans="1:17" ht="26.4">
      <c r="A32" s="44" t="s">
        <v>210</v>
      </c>
      <c r="B32" s="32">
        <v>144.36000000000001</v>
      </c>
      <c r="C32" s="33">
        <v>0.35809999999999997</v>
      </c>
      <c r="D32" s="39">
        <v>21.6</v>
      </c>
      <c r="E32" s="39">
        <v>0</v>
      </c>
      <c r="F32" s="39">
        <v>11.76</v>
      </c>
      <c r="G32" s="39">
        <v>0</v>
      </c>
      <c r="H32" s="39">
        <v>52</v>
      </c>
      <c r="I32" s="67">
        <v>7.3</v>
      </c>
      <c r="J32" s="39">
        <f t="shared" si="4"/>
        <v>92.66</v>
      </c>
      <c r="K32" s="67">
        <f>VLOOKUP(A32,[1]实际成本!A:F,4,0)</f>
        <v>0</v>
      </c>
      <c r="L32" s="67">
        <f>VLOOKUP(A32,[1]实际成本!A:F,3,0)</f>
        <v>0</v>
      </c>
      <c r="M32" s="67">
        <f>VLOOKUP(A32,[1]实际成本!A:F,5,0)</f>
        <v>0</v>
      </c>
      <c r="N32" s="67">
        <f>VLOOKUP(A32,[1]实际成本!A:F,6,0)</f>
        <v>0</v>
      </c>
      <c r="O32" s="67">
        <f>VLOOKUP(A32,[1]实际成本!A:F,2,0)</f>
        <v>0</v>
      </c>
      <c r="P32" s="67">
        <f t="shared" si="5"/>
        <v>0</v>
      </c>
      <c r="Q32" s="75"/>
    </row>
    <row r="33" spans="1:17" ht="19.5" customHeight="1">
      <c r="A33" s="46" t="s">
        <v>214</v>
      </c>
      <c r="B33" s="36">
        <v>30</v>
      </c>
      <c r="C33" s="37">
        <v>0.31669999999999998</v>
      </c>
      <c r="D33" s="38">
        <v>5.5</v>
      </c>
      <c r="E33" s="38">
        <v>15</v>
      </c>
      <c r="F33" s="38" t="s">
        <v>412</v>
      </c>
      <c r="G33" s="38" t="s">
        <v>412</v>
      </c>
      <c r="H33" s="66" t="s">
        <v>412</v>
      </c>
      <c r="I33" s="66" t="s">
        <v>412</v>
      </c>
      <c r="J33" s="38">
        <v>20.5</v>
      </c>
      <c r="K33" s="66" t="s">
        <v>412</v>
      </c>
      <c r="L33" s="66">
        <v>10.47</v>
      </c>
      <c r="M33" s="66" t="s">
        <v>412</v>
      </c>
      <c r="N33" s="66" t="s">
        <v>412</v>
      </c>
      <c r="O33" s="66" t="s">
        <v>412</v>
      </c>
      <c r="P33" s="66">
        <v>11.1</v>
      </c>
      <c r="Q33" s="77" t="s">
        <v>416</v>
      </c>
    </row>
    <row r="34" spans="1:17" ht="42" customHeight="1">
      <c r="A34" s="31" t="s">
        <v>219</v>
      </c>
      <c r="B34" s="47">
        <v>153.72</v>
      </c>
      <c r="C34" s="42">
        <v>0.25190000000000001</v>
      </c>
      <c r="D34" s="39">
        <v>0</v>
      </c>
      <c r="E34" s="39">
        <v>0</v>
      </c>
      <c r="F34" s="40" t="s">
        <v>417</v>
      </c>
      <c r="G34" s="40" t="s">
        <v>418</v>
      </c>
      <c r="H34" s="40">
        <v>115</v>
      </c>
      <c r="I34" s="67" t="s">
        <v>418</v>
      </c>
      <c r="J34" s="39">
        <f>SUM(D34:I34)</f>
        <v>115</v>
      </c>
      <c r="K34" s="67">
        <f>VLOOKUP(A34,[1]实际成本!A:F,4,0)</f>
        <v>0</v>
      </c>
      <c r="L34" s="67">
        <f>VLOOKUP(A34,[1]实际成本!A:F,3,0)</f>
        <v>0</v>
      </c>
      <c r="M34" s="67">
        <f>VLOOKUP(A34,[1]实际成本!A:F,5,0)</f>
        <v>0</v>
      </c>
      <c r="N34" s="67">
        <f>VLOOKUP(A34,[1]实际成本!A:F,6,0)</f>
        <v>0</v>
      </c>
      <c r="O34" s="67">
        <f>VLOOKUP(A34,[1]实际成本!A:F,2,0)</f>
        <v>0</v>
      </c>
      <c r="P34" s="67">
        <f t="shared" si="5"/>
        <v>0</v>
      </c>
      <c r="Q34" s="75"/>
    </row>
    <row r="35" spans="1:17" ht="39" customHeight="1">
      <c r="A35" s="48" t="s">
        <v>223</v>
      </c>
      <c r="B35" s="49">
        <v>230</v>
      </c>
      <c r="C35" s="50">
        <v>0.3024</v>
      </c>
      <c r="D35" s="39">
        <v>10.44</v>
      </c>
      <c r="E35" s="39">
        <v>0</v>
      </c>
      <c r="F35" s="39">
        <v>0</v>
      </c>
      <c r="G35" s="39">
        <v>0</v>
      </c>
      <c r="H35" s="39">
        <v>150</v>
      </c>
      <c r="I35" s="39">
        <v>0</v>
      </c>
      <c r="J35" s="39">
        <f t="shared" si="4"/>
        <v>160.44</v>
      </c>
      <c r="K35" s="67">
        <f>VLOOKUP(A35,[1]实际成本!A:F,4,0)</f>
        <v>0</v>
      </c>
      <c r="L35" s="67">
        <f>VLOOKUP(A35,[1]实际成本!A:F,3,0)</f>
        <v>0</v>
      </c>
      <c r="M35" s="67">
        <f>VLOOKUP(A35,[1]实际成本!A:F,5,0)</f>
        <v>0</v>
      </c>
      <c r="N35" s="67">
        <f>VLOOKUP(A35,[1]实际成本!A:F,6,0)</f>
        <v>0</v>
      </c>
      <c r="O35" s="67">
        <f>VLOOKUP(A35,[1]实际成本!A:F,2,0)</f>
        <v>0</v>
      </c>
      <c r="P35" s="67">
        <f t="shared" si="5"/>
        <v>0</v>
      </c>
      <c r="Q35" s="75"/>
    </row>
    <row r="36" spans="1:17" ht="26.1" customHeight="1">
      <c r="A36" s="48" t="s">
        <v>225</v>
      </c>
      <c r="B36" s="49">
        <v>39.479999999999997</v>
      </c>
      <c r="C36" s="51">
        <v>7.3499999999999996E-2</v>
      </c>
      <c r="D36" s="39" t="s">
        <v>419</v>
      </c>
      <c r="E36" s="39">
        <v>28.8</v>
      </c>
      <c r="F36" s="39" t="s">
        <v>419</v>
      </c>
      <c r="G36" s="39">
        <v>0</v>
      </c>
      <c r="H36" s="39">
        <v>0</v>
      </c>
      <c r="I36" s="39">
        <v>0.5</v>
      </c>
      <c r="J36" s="39">
        <f>SUM(D36:I36)</f>
        <v>29.3</v>
      </c>
      <c r="K36" s="67">
        <f>VLOOKUP(A36,[1]实际成本!A:F,4,0)</f>
        <v>0</v>
      </c>
      <c r="L36" s="67">
        <f>VLOOKUP(A36,[1]实际成本!A:F,3,0)</f>
        <v>0</v>
      </c>
      <c r="M36" s="67">
        <f>VLOOKUP(A36,[1]实际成本!A:F,5,0)</f>
        <v>0</v>
      </c>
      <c r="N36" s="67">
        <f>VLOOKUP(A36,[1]实际成本!A:F,6,0)</f>
        <v>0</v>
      </c>
      <c r="O36" s="67">
        <f>VLOOKUP(A36,[1]实际成本!A:F,2,0)</f>
        <v>0</v>
      </c>
      <c r="P36" s="67">
        <f t="shared" si="5"/>
        <v>0</v>
      </c>
      <c r="Q36" s="75"/>
    </row>
    <row r="37" spans="1:17" ht="26.1" customHeight="1">
      <c r="A37" s="48" t="s">
        <v>229</v>
      </c>
      <c r="B37" s="49">
        <v>39.479999999999997</v>
      </c>
      <c r="C37" s="52">
        <v>0.32890000000000003</v>
      </c>
      <c r="D37" s="39">
        <v>2.8130000000000002</v>
      </c>
      <c r="E37" s="39">
        <v>19.8</v>
      </c>
      <c r="F37" s="39">
        <v>1.5840000000000001</v>
      </c>
      <c r="G37" s="39">
        <v>0</v>
      </c>
      <c r="H37" s="39">
        <v>0</v>
      </c>
      <c r="I37" s="39">
        <v>0.5</v>
      </c>
      <c r="J37" s="39">
        <f t="shared" ref="J37:J42" si="6">D37+E37+F37+G37+H37+I37</f>
        <v>24.696999999999999</v>
      </c>
      <c r="K37" s="67">
        <f>VLOOKUP(A37,[1]实际成本!A:F,4,0)</f>
        <v>0</v>
      </c>
      <c r="L37" s="67">
        <f>VLOOKUP(A37,[1]实际成本!A:F,3,0)</f>
        <v>0</v>
      </c>
      <c r="M37" s="67">
        <f>VLOOKUP(A37,[1]实际成本!A:F,5,0)</f>
        <v>0</v>
      </c>
      <c r="N37" s="67">
        <f>VLOOKUP(A37,[1]实际成本!A:F,6,0)</f>
        <v>0</v>
      </c>
      <c r="O37" s="67">
        <f>VLOOKUP(A37,[1]实际成本!A:F,2,0)</f>
        <v>0</v>
      </c>
      <c r="P37" s="67">
        <f t="shared" si="5"/>
        <v>0</v>
      </c>
      <c r="Q37" s="75"/>
    </row>
    <row r="38" spans="1:17" ht="26.1" customHeight="1">
      <c r="A38" s="48" t="s">
        <v>231</v>
      </c>
      <c r="B38" s="49">
        <v>39.479999999999997</v>
      </c>
      <c r="C38" s="52">
        <v>0.32890000000000003</v>
      </c>
      <c r="D38" s="39">
        <v>2.8130000000000002</v>
      </c>
      <c r="E38" s="39">
        <v>19.8</v>
      </c>
      <c r="F38" s="39">
        <v>1.5840000000000001</v>
      </c>
      <c r="G38" s="39">
        <v>0</v>
      </c>
      <c r="H38" s="39">
        <v>0</v>
      </c>
      <c r="I38" s="39">
        <v>0.5</v>
      </c>
      <c r="J38" s="39">
        <f t="shared" si="6"/>
        <v>24.696999999999999</v>
      </c>
      <c r="K38" s="67">
        <f>VLOOKUP(A38,[1]实际成本!A:F,4,0)</f>
        <v>0</v>
      </c>
      <c r="L38" s="67">
        <f>VLOOKUP(A38,[1]实际成本!A:F,3,0)</f>
        <v>0</v>
      </c>
      <c r="M38" s="67">
        <f>VLOOKUP(A38,[1]实际成本!A:F,5,0)</f>
        <v>0</v>
      </c>
      <c r="N38" s="67">
        <f>VLOOKUP(A38,[1]实际成本!A:F,6,0)</f>
        <v>0</v>
      </c>
      <c r="O38" s="67">
        <f>VLOOKUP(A38,[1]实际成本!A:F,2,0)</f>
        <v>0</v>
      </c>
      <c r="P38" s="67">
        <f t="shared" si="5"/>
        <v>0</v>
      </c>
      <c r="Q38" s="75"/>
    </row>
    <row r="39" spans="1:17" ht="26.1" customHeight="1">
      <c r="A39" s="48" t="s">
        <v>234</v>
      </c>
      <c r="B39" s="49">
        <v>39.401000000000003</v>
      </c>
      <c r="C39" s="52">
        <v>0.32750000000000001</v>
      </c>
      <c r="D39" s="39">
        <v>2.8130000000000002</v>
      </c>
      <c r="E39" s="39">
        <v>19.8</v>
      </c>
      <c r="F39" s="39">
        <v>1.5840000000000001</v>
      </c>
      <c r="G39" s="39">
        <v>0</v>
      </c>
      <c r="H39" s="39">
        <v>0</v>
      </c>
      <c r="I39" s="39">
        <v>0.5</v>
      </c>
      <c r="J39" s="39">
        <f t="shared" si="6"/>
        <v>24.696999999999999</v>
      </c>
      <c r="K39" s="67">
        <f>VLOOKUP(A39,[1]实际成本!A:F,4,0)</f>
        <v>0</v>
      </c>
      <c r="L39" s="67">
        <f>VLOOKUP(A39,[1]实际成本!A:F,3,0)</f>
        <v>0</v>
      </c>
      <c r="M39" s="67">
        <f>VLOOKUP(A39,[1]实际成本!A:F,5,0)</f>
        <v>0</v>
      </c>
      <c r="N39" s="67">
        <f>VLOOKUP(A39,[1]实际成本!A:F,6,0)</f>
        <v>0</v>
      </c>
      <c r="O39" s="67">
        <f>VLOOKUP(A39,[1]实际成本!A:F,2,0)</f>
        <v>0</v>
      </c>
      <c r="P39" s="67">
        <f t="shared" si="5"/>
        <v>0</v>
      </c>
      <c r="Q39" s="75"/>
    </row>
    <row r="40" spans="1:17" ht="26.1" customHeight="1">
      <c r="A40" s="48" t="s">
        <v>237</v>
      </c>
      <c r="B40" s="49">
        <v>39.401000000000003</v>
      </c>
      <c r="C40" s="52">
        <v>0.32750000000000001</v>
      </c>
      <c r="D40" s="39">
        <v>2.8130000000000002</v>
      </c>
      <c r="E40" s="39">
        <v>19.8</v>
      </c>
      <c r="F40" s="39">
        <v>1.5840000000000001</v>
      </c>
      <c r="G40" s="39">
        <v>0</v>
      </c>
      <c r="H40" s="39">
        <v>0</v>
      </c>
      <c r="I40" s="39">
        <v>0.5</v>
      </c>
      <c r="J40" s="39">
        <f t="shared" si="6"/>
        <v>24.696999999999999</v>
      </c>
      <c r="K40" s="67">
        <f>VLOOKUP(A40,[1]实际成本!A:F,4,0)</f>
        <v>0</v>
      </c>
      <c r="L40" s="67">
        <f>VLOOKUP(A40,[1]实际成本!A:F,3,0)</f>
        <v>0</v>
      </c>
      <c r="M40" s="67">
        <f>VLOOKUP(A40,[1]实际成本!A:F,5,0)</f>
        <v>0</v>
      </c>
      <c r="N40" s="67">
        <f>VLOOKUP(A40,[1]实际成本!A:F,6,0)</f>
        <v>0</v>
      </c>
      <c r="O40" s="67">
        <f>VLOOKUP(A40,[1]实际成本!A:F,2,0)</f>
        <v>0</v>
      </c>
      <c r="P40" s="67">
        <f t="shared" si="5"/>
        <v>0</v>
      </c>
      <c r="Q40" s="75"/>
    </row>
    <row r="41" spans="1:17" ht="26.1" customHeight="1">
      <c r="A41" s="48" t="s">
        <v>240</v>
      </c>
      <c r="B41" s="49">
        <v>39.401000000000003</v>
      </c>
      <c r="C41" s="52">
        <v>0.37319999999999998</v>
      </c>
      <c r="D41" s="39">
        <v>2.8130000000000002</v>
      </c>
      <c r="E41" s="39">
        <v>18</v>
      </c>
      <c r="F41" s="39">
        <v>1.5840000000000001</v>
      </c>
      <c r="G41" s="39">
        <v>0</v>
      </c>
      <c r="H41" s="39">
        <v>0</v>
      </c>
      <c r="I41" s="39">
        <v>0.5</v>
      </c>
      <c r="J41" s="39">
        <f t="shared" si="6"/>
        <v>22.896999999999998</v>
      </c>
      <c r="K41" s="67">
        <f>VLOOKUP(A41,[1]实际成本!A:F,4,0)</f>
        <v>0</v>
      </c>
      <c r="L41" s="67">
        <f>VLOOKUP(A41,[1]实际成本!A:F,3,0)</f>
        <v>0</v>
      </c>
      <c r="M41" s="67">
        <f>VLOOKUP(A41,[1]实际成本!A:F,5,0)</f>
        <v>0</v>
      </c>
      <c r="N41" s="67">
        <f>VLOOKUP(A41,[1]实际成本!A:F,6,0)</f>
        <v>0</v>
      </c>
      <c r="O41" s="67">
        <f>VLOOKUP(A41,[1]实际成本!A:F,2,0)</f>
        <v>0</v>
      </c>
      <c r="P41" s="67">
        <f t="shared" si="5"/>
        <v>0</v>
      </c>
      <c r="Q41" s="75"/>
    </row>
    <row r="42" spans="1:17" ht="26.1" customHeight="1">
      <c r="A42" s="48" t="s">
        <v>243</v>
      </c>
      <c r="B42" s="49">
        <v>39.401000000000003</v>
      </c>
      <c r="C42" s="52">
        <v>0.37319999999999998</v>
      </c>
      <c r="D42" s="39">
        <v>2.8130000000000002</v>
      </c>
      <c r="E42" s="39">
        <v>18</v>
      </c>
      <c r="F42" s="39">
        <v>1.5840000000000001</v>
      </c>
      <c r="G42" s="39">
        <v>0</v>
      </c>
      <c r="H42" s="39">
        <v>0</v>
      </c>
      <c r="I42" s="39">
        <v>0.5</v>
      </c>
      <c r="J42" s="39">
        <f t="shared" si="6"/>
        <v>22.896999999999998</v>
      </c>
      <c r="K42" s="67">
        <f>VLOOKUP(A42,[1]实际成本!A:F,4,0)</f>
        <v>0</v>
      </c>
      <c r="L42" s="67">
        <f>VLOOKUP(A42,[1]实际成本!A:F,3,0)</f>
        <v>0</v>
      </c>
      <c r="M42" s="67">
        <f>VLOOKUP(A42,[1]实际成本!A:F,5,0)</f>
        <v>0</v>
      </c>
      <c r="N42" s="67">
        <f>VLOOKUP(A42,[1]实际成本!A:F,6,0)</f>
        <v>0</v>
      </c>
      <c r="O42" s="67">
        <f>VLOOKUP(A42,[1]实际成本!A:F,2,0)</f>
        <v>0</v>
      </c>
      <c r="P42" s="67">
        <f t="shared" si="5"/>
        <v>0</v>
      </c>
      <c r="Q42" s="75"/>
    </row>
    <row r="43" spans="1:17" ht="26.1" customHeight="1">
      <c r="A43" s="48" t="s">
        <v>245</v>
      </c>
      <c r="B43" s="49">
        <v>39.401000000000003</v>
      </c>
      <c r="C43" s="52">
        <v>7.1599999999999997E-2</v>
      </c>
      <c r="D43" s="39" t="s">
        <v>419</v>
      </c>
      <c r="E43" s="39">
        <v>28.8</v>
      </c>
      <c r="F43" s="39" t="s">
        <v>419</v>
      </c>
      <c r="G43" s="39">
        <v>0</v>
      </c>
      <c r="H43" s="39">
        <v>0</v>
      </c>
      <c r="I43" s="39">
        <v>0.5</v>
      </c>
      <c r="J43" s="39">
        <f>SUM(D43:I43)</f>
        <v>29.3</v>
      </c>
      <c r="K43" s="67">
        <f>VLOOKUP(A43,[1]实际成本!A:F,4,0)</f>
        <v>0</v>
      </c>
      <c r="L43" s="67">
        <f>VLOOKUP(A43,[1]实际成本!A:F,3,0)</f>
        <v>0</v>
      </c>
      <c r="M43" s="67">
        <f>VLOOKUP(A43,[1]实际成本!A:F,5,0)</f>
        <v>0</v>
      </c>
      <c r="N43" s="67">
        <f>VLOOKUP(A43,[1]实际成本!A:F,6,0)</f>
        <v>0</v>
      </c>
      <c r="O43" s="67">
        <f>VLOOKUP(A43,[1]实际成本!A:F,2,0)</f>
        <v>0</v>
      </c>
      <c r="P43" s="67">
        <f t="shared" si="5"/>
        <v>0</v>
      </c>
      <c r="Q43" s="75"/>
    </row>
    <row r="44" spans="1:17" ht="26.1" customHeight="1">
      <c r="A44" s="48" t="s">
        <v>247</v>
      </c>
      <c r="B44" s="49">
        <v>39.401000000000003</v>
      </c>
      <c r="C44" s="52">
        <v>0.32750000000000001</v>
      </c>
      <c r="D44" s="39">
        <v>2.8130000000000002</v>
      </c>
      <c r="E44" s="39">
        <v>19.8</v>
      </c>
      <c r="F44" s="39">
        <v>1.5840000000000001</v>
      </c>
      <c r="G44" s="39">
        <v>0</v>
      </c>
      <c r="H44" s="39">
        <v>0</v>
      </c>
      <c r="I44" s="39">
        <v>0.5</v>
      </c>
      <c r="J44" s="39">
        <f t="shared" ref="J44:J47" si="7">D44+E44+F44+G44+H44+I44</f>
        <v>24.696999999999999</v>
      </c>
      <c r="K44" s="67">
        <f>VLOOKUP(A44,[1]实际成本!A:F,4,0)</f>
        <v>0</v>
      </c>
      <c r="L44" s="67">
        <f>VLOOKUP(A44,[1]实际成本!A:F,3,0)</f>
        <v>0</v>
      </c>
      <c r="M44" s="67">
        <f>VLOOKUP(A44,[1]实际成本!A:F,5,0)</f>
        <v>0</v>
      </c>
      <c r="N44" s="67">
        <f>VLOOKUP(A44,[1]实际成本!A:F,6,0)</f>
        <v>0</v>
      </c>
      <c r="O44" s="67">
        <f>VLOOKUP(A44,[1]实际成本!A:F,2,0)</f>
        <v>0</v>
      </c>
      <c r="P44" s="67">
        <f t="shared" si="5"/>
        <v>0</v>
      </c>
      <c r="Q44" s="75"/>
    </row>
    <row r="45" spans="1:17" ht="26.1" customHeight="1">
      <c r="A45" s="48" t="s">
        <v>251</v>
      </c>
      <c r="B45" s="49">
        <v>39.401000000000003</v>
      </c>
      <c r="C45" s="52">
        <v>0.32750000000000001</v>
      </c>
      <c r="D45" s="39">
        <v>2.8130000000000002</v>
      </c>
      <c r="E45" s="39">
        <v>19.8</v>
      </c>
      <c r="F45" s="39">
        <v>1.5840000000000001</v>
      </c>
      <c r="G45" s="39">
        <v>0</v>
      </c>
      <c r="H45" s="39">
        <v>0</v>
      </c>
      <c r="I45" s="39">
        <v>0.5</v>
      </c>
      <c r="J45" s="39">
        <f t="shared" si="7"/>
        <v>24.696999999999999</v>
      </c>
      <c r="K45" s="67">
        <f>VLOOKUP(A45,[1]实际成本!A:F,4,0)</f>
        <v>0</v>
      </c>
      <c r="L45" s="67">
        <f>VLOOKUP(A45,[1]实际成本!A:F,3,0)</f>
        <v>0</v>
      </c>
      <c r="M45" s="67">
        <f>VLOOKUP(A45,[1]实际成本!A:F,5,0)</f>
        <v>0</v>
      </c>
      <c r="N45" s="67">
        <f>VLOOKUP(A45,[1]实际成本!A:F,6,0)</f>
        <v>0</v>
      </c>
      <c r="O45" s="67">
        <f>VLOOKUP(A45,[1]实际成本!A:F,2,0)</f>
        <v>0</v>
      </c>
      <c r="P45" s="67">
        <f t="shared" si="5"/>
        <v>0</v>
      </c>
      <c r="Q45" s="75"/>
    </row>
    <row r="46" spans="1:17" ht="26.1" customHeight="1">
      <c r="A46" s="48" t="s">
        <v>254</v>
      </c>
      <c r="B46" s="49">
        <v>39.401000000000003</v>
      </c>
      <c r="C46" s="52">
        <v>0.32750000000000001</v>
      </c>
      <c r="D46" s="39">
        <v>2.8130000000000002</v>
      </c>
      <c r="E46" s="39">
        <v>19.8</v>
      </c>
      <c r="F46" s="39">
        <v>1.5840000000000001</v>
      </c>
      <c r="G46" s="39">
        <v>0</v>
      </c>
      <c r="H46" s="39">
        <v>0</v>
      </c>
      <c r="I46" s="39">
        <v>0.5</v>
      </c>
      <c r="J46" s="39">
        <f t="shared" si="7"/>
        <v>24.696999999999999</v>
      </c>
      <c r="K46" s="67">
        <f>VLOOKUP(A46,[1]实际成本!A:F,4,0)</f>
        <v>0</v>
      </c>
      <c r="L46" s="67">
        <f>VLOOKUP(A46,[1]实际成本!A:F,3,0)</f>
        <v>0</v>
      </c>
      <c r="M46" s="67">
        <f>VLOOKUP(A46,[1]实际成本!A:F,5,0)</f>
        <v>0</v>
      </c>
      <c r="N46" s="67">
        <f>VLOOKUP(A46,[1]实际成本!A:F,6,0)</f>
        <v>0</v>
      </c>
      <c r="O46" s="67">
        <f>VLOOKUP(A46,[1]实际成本!A:F,2,0)</f>
        <v>0</v>
      </c>
      <c r="P46" s="67">
        <f t="shared" si="5"/>
        <v>0</v>
      </c>
      <c r="Q46" s="75"/>
    </row>
    <row r="47" spans="1:17" ht="26.1" customHeight="1">
      <c r="A47" s="48" t="s">
        <v>257</v>
      </c>
      <c r="B47" s="49">
        <v>39.401000000000003</v>
      </c>
      <c r="C47" s="52">
        <v>0.32750000000000001</v>
      </c>
      <c r="D47" s="39">
        <v>2.8130000000000002</v>
      </c>
      <c r="E47" s="39">
        <v>19.8</v>
      </c>
      <c r="F47" s="39">
        <v>1.5840000000000001</v>
      </c>
      <c r="G47" s="39">
        <v>0</v>
      </c>
      <c r="H47" s="39">
        <v>0</v>
      </c>
      <c r="I47" s="39">
        <v>0.5</v>
      </c>
      <c r="J47" s="39">
        <f t="shared" si="7"/>
        <v>24.696999999999999</v>
      </c>
      <c r="K47" s="67">
        <f>VLOOKUP(A47,[1]实际成本!A:F,4,0)</f>
        <v>0</v>
      </c>
      <c r="L47" s="67">
        <f>VLOOKUP(A47,[1]实际成本!A:F,3,0)</f>
        <v>0</v>
      </c>
      <c r="M47" s="67">
        <f>VLOOKUP(A47,[1]实际成本!A:F,5,0)</f>
        <v>0</v>
      </c>
      <c r="N47" s="67">
        <f>VLOOKUP(A47,[1]实际成本!A:F,6,0)</f>
        <v>0</v>
      </c>
      <c r="O47" s="67">
        <f>VLOOKUP(A47,[1]实际成本!A:F,2,0)</f>
        <v>0</v>
      </c>
      <c r="P47" s="67">
        <f t="shared" si="5"/>
        <v>0</v>
      </c>
      <c r="Q47" s="75"/>
    </row>
    <row r="48" spans="1:17" ht="26.1" customHeight="1">
      <c r="A48" s="48" t="s">
        <v>260</v>
      </c>
      <c r="B48" s="49">
        <v>39.401000000000003</v>
      </c>
      <c r="C48" s="52">
        <v>0.48480000000000001</v>
      </c>
      <c r="D48" s="39" t="s">
        <v>419</v>
      </c>
      <c r="E48" s="39">
        <v>18</v>
      </c>
      <c r="F48" s="39" t="s">
        <v>419</v>
      </c>
      <c r="G48" s="39">
        <v>0</v>
      </c>
      <c r="H48" s="39">
        <v>0</v>
      </c>
      <c r="I48" s="39">
        <v>0.5</v>
      </c>
      <c r="J48" s="39">
        <f>SUM(D48:I48)</f>
        <v>18.5</v>
      </c>
      <c r="K48" s="67">
        <f>VLOOKUP(A48,[1]实际成本!A:F,4,0)</f>
        <v>0</v>
      </c>
      <c r="L48" s="67">
        <f>VLOOKUP(A48,[1]实际成本!A:F,3,0)</f>
        <v>0</v>
      </c>
      <c r="M48" s="67">
        <f>VLOOKUP(A48,[1]实际成本!A:F,5,0)</f>
        <v>0</v>
      </c>
      <c r="N48" s="67">
        <f>VLOOKUP(A48,[1]实际成本!A:F,6,0)</f>
        <v>0</v>
      </c>
      <c r="O48" s="67">
        <f>VLOOKUP(A48,[1]实际成本!A:F,2,0)</f>
        <v>18.908584905660401</v>
      </c>
      <c r="P48" s="67">
        <f t="shared" si="5"/>
        <v>20.043100000000027</v>
      </c>
      <c r="Q48" s="75"/>
    </row>
    <row r="49" spans="1:17">
      <c r="A49" s="46" t="s">
        <v>262</v>
      </c>
      <c r="B49" s="53" t="s">
        <v>420</v>
      </c>
      <c r="C49" s="54">
        <v>0.14000000000000001</v>
      </c>
      <c r="D49" s="38">
        <v>56</v>
      </c>
      <c r="E49" s="38">
        <v>339.14</v>
      </c>
      <c r="F49" s="38" t="s">
        <v>412</v>
      </c>
      <c r="G49" s="38" t="s">
        <v>412</v>
      </c>
      <c r="H49" s="38" t="s">
        <v>412</v>
      </c>
      <c r="I49" s="38" t="s">
        <v>412</v>
      </c>
      <c r="J49" s="38">
        <v>395.14</v>
      </c>
      <c r="K49" s="66">
        <v>2.84</v>
      </c>
      <c r="L49" s="66" t="s">
        <v>412</v>
      </c>
      <c r="M49" s="66">
        <v>0.41</v>
      </c>
      <c r="N49" s="66" t="s">
        <v>412</v>
      </c>
      <c r="O49" s="66">
        <v>52.91</v>
      </c>
      <c r="P49" s="66">
        <v>59.34</v>
      </c>
      <c r="Q49" s="77"/>
    </row>
    <row r="50" spans="1:17">
      <c r="A50" s="55" t="s">
        <v>264</v>
      </c>
      <c r="B50" s="49">
        <v>102.5</v>
      </c>
      <c r="C50" s="50"/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f t="shared" ref="J50:J53" si="8">D50+E50+F50+G50+H50+I50</f>
        <v>0</v>
      </c>
      <c r="K50" s="67">
        <f>VLOOKUP(A50,[1]实际成本!A:F,4,0)</f>
        <v>0</v>
      </c>
      <c r="L50" s="67">
        <f>VLOOKUP(A50,[1]实际成本!A:F,3,0)</f>
        <v>74.919246000000001</v>
      </c>
      <c r="M50" s="67">
        <f>VLOOKUP(A50,[1]实际成本!A:F,5,0)</f>
        <v>0</v>
      </c>
      <c r="N50" s="67">
        <f>VLOOKUP(A50,[1]实际成本!A:F,6,0)</f>
        <v>0</v>
      </c>
      <c r="O50" s="67">
        <f>VLOOKUP(A50,[1]实际成本!A:F,2,0)</f>
        <v>0</v>
      </c>
      <c r="P50" s="67">
        <f t="shared" ref="P50:P53" si="9">K50+M50+N50+(L50+O50)*1.06</f>
        <v>79.414400760000007</v>
      </c>
      <c r="Q50" s="74"/>
    </row>
    <row r="51" spans="1:17">
      <c r="A51" s="48" t="s">
        <v>267</v>
      </c>
      <c r="B51" s="49"/>
      <c r="C51" s="50"/>
      <c r="D51" s="39"/>
      <c r="E51" s="39"/>
      <c r="F51" s="39"/>
      <c r="G51" s="39"/>
      <c r="H51" s="39"/>
      <c r="I51" s="39"/>
      <c r="J51" s="39">
        <f t="shared" si="8"/>
        <v>0</v>
      </c>
      <c r="K51" s="67">
        <f>VLOOKUP(A51,[1]实际成本!A:F,4,0)</f>
        <v>48.617959999999997</v>
      </c>
      <c r="L51" s="67">
        <f>VLOOKUP(A51,[1]实际成本!A:F,3,0)</f>
        <v>82.071226999999993</v>
      </c>
      <c r="M51" s="67">
        <f>VLOOKUP(A51,[1]实际成本!A:F,5,0)</f>
        <v>4.996791</v>
      </c>
      <c r="N51" s="67">
        <f>VLOOKUP(A51,[1]实际成本!A:F,6,0)</f>
        <v>37.055357999999998</v>
      </c>
      <c r="O51" s="67">
        <f>VLOOKUP(A51,[1]实际成本!A:F,2,0)</f>
        <v>0</v>
      </c>
      <c r="P51" s="67">
        <f t="shared" si="9"/>
        <v>177.66560962</v>
      </c>
      <c r="Q51" s="75"/>
    </row>
    <row r="52" spans="1:17" ht="26.1" customHeight="1">
      <c r="A52" s="48" t="s">
        <v>271</v>
      </c>
      <c r="B52" s="56" t="s">
        <v>80</v>
      </c>
      <c r="C52" s="56" t="s">
        <v>80</v>
      </c>
      <c r="D52" s="39">
        <v>58.44</v>
      </c>
      <c r="E52" s="39">
        <v>66</v>
      </c>
      <c r="F52" s="56" t="s">
        <v>80</v>
      </c>
      <c r="G52" s="56" t="s">
        <v>80</v>
      </c>
      <c r="H52" s="56" t="s">
        <v>80</v>
      </c>
      <c r="I52" s="56" t="s">
        <v>80</v>
      </c>
      <c r="J52" s="56" t="s">
        <v>80</v>
      </c>
      <c r="K52" s="56" t="s">
        <v>80</v>
      </c>
      <c r="L52" s="67">
        <f>VLOOKUP(A52,[1]实际成本!A:F,3,0)</f>
        <v>8.4107079999999996</v>
      </c>
      <c r="M52" s="56" t="s">
        <v>80</v>
      </c>
      <c r="N52" s="67">
        <f>VLOOKUP(A52,[1]实际成本!A:F,6,0)</f>
        <v>3.9533870000000002</v>
      </c>
      <c r="O52" s="56" t="s">
        <v>80</v>
      </c>
      <c r="P52" s="56" t="s">
        <v>80</v>
      </c>
      <c r="Q52" s="78"/>
    </row>
    <row r="53" spans="1:17" ht="27.75" customHeight="1">
      <c r="A53" s="55" t="s">
        <v>421</v>
      </c>
      <c r="B53" s="49">
        <v>4.5</v>
      </c>
      <c r="C53" s="57"/>
      <c r="D53" s="39">
        <v>0.21</v>
      </c>
      <c r="E53" s="39">
        <v>2.4</v>
      </c>
      <c r="F53" s="39">
        <v>0.19500000000000001</v>
      </c>
      <c r="G53" s="57"/>
      <c r="H53" s="57"/>
      <c r="I53" s="57"/>
      <c r="J53" s="39">
        <f t="shared" si="8"/>
        <v>2.8049999999999997</v>
      </c>
      <c r="K53" s="67">
        <f>VLOOKUP(A53,[1]实际成本!A:F,4,0)</f>
        <v>0.21</v>
      </c>
      <c r="L53" s="67">
        <f>VLOOKUP(A53,[1]实际成本!A:F,3,0)</f>
        <v>2.2240570000000002</v>
      </c>
      <c r="M53" s="67">
        <f>VLOOKUP(A53,[1]实际成本!A:F,5,0)</f>
        <v>0</v>
      </c>
      <c r="N53" s="67">
        <f>VLOOKUP(A53,[1]实际成本!A:F,6,0)</f>
        <v>3.6499999999999998E-2</v>
      </c>
      <c r="O53" s="67">
        <f>VLOOKUP(A53,[1]实际成本!A:F,2,0)</f>
        <v>0</v>
      </c>
      <c r="P53" s="67">
        <f t="shared" si="9"/>
        <v>2.6040004200000006</v>
      </c>
      <c r="Q53" s="57" t="s">
        <v>422</v>
      </c>
    </row>
    <row r="54" spans="1:17">
      <c r="A54" s="58" t="s">
        <v>273</v>
      </c>
      <c r="B54" s="53">
        <v>38</v>
      </c>
      <c r="C54" s="54">
        <v>0.15</v>
      </c>
      <c r="D54" s="38" t="s">
        <v>412</v>
      </c>
      <c r="E54" s="38">
        <v>32.36</v>
      </c>
      <c r="F54" s="38" t="s">
        <v>412</v>
      </c>
      <c r="G54" s="38" t="s">
        <v>412</v>
      </c>
      <c r="H54" s="38" t="s">
        <v>412</v>
      </c>
      <c r="I54" s="38" t="s">
        <v>412</v>
      </c>
      <c r="J54" s="38">
        <v>32.36</v>
      </c>
      <c r="K54" s="69"/>
      <c r="L54" s="69"/>
      <c r="M54" s="69"/>
      <c r="N54" s="69"/>
      <c r="O54" s="69"/>
      <c r="P54" s="69"/>
      <c r="Q54" s="69"/>
    </row>
    <row r="55" spans="1:17">
      <c r="A55" s="48" t="s">
        <v>276</v>
      </c>
      <c r="B55" s="47">
        <v>118.36</v>
      </c>
      <c r="C55" s="50">
        <v>0.30299999999999999</v>
      </c>
      <c r="D55" s="39">
        <v>25.2</v>
      </c>
      <c r="E55" s="39">
        <v>34.200000000000003</v>
      </c>
      <c r="F55" s="39">
        <v>14.43</v>
      </c>
      <c r="G55" s="39">
        <v>0</v>
      </c>
      <c r="H55" s="39">
        <v>0</v>
      </c>
      <c r="I55" s="39">
        <v>4</v>
      </c>
      <c r="J55" s="39">
        <f>D55+E55+F55+I55</f>
        <v>77.830000000000013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57"/>
    </row>
    <row r="56" spans="1:17">
      <c r="A56" s="48" t="s">
        <v>279</v>
      </c>
      <c r="B56" s="47">
        <v>29.818999999999999</v>
      </c>
      <c r="C56" s="59">
        <v>0.48</v>
      </c>
      <c r="D56" s="60"/>
      <c r="E56" s="57">
        <v>15</v>
      </c>
      <c r="F56" s="57"/>
      <c r="G56" s="57"/>
      <c r="H56" s="57"/>
      <c r="I56" s="57"/>
      <c r="J56" s="57">
        <v>15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57"/>
    </row>
    <row r="57" spans="1:17">
      <c r="A57" s="61" t="s">
        <v>281</v>
      </c>
      <c r="B57" s="47">
        <v>20</v>
      </c>
      <c r="C57" s="59">
        <v>0.38</v>
      </c>
      <c r="D57" s="60">
        <v>12.32</v>
      </c>
      <c r="E57" s="57"/>
      <c r="F57" s="57"/>
      <c r="G57" s="57"/>
      <c r="H57" s="57"/>
      <c r="I57" s="57"/>
      <c r="J57" s="57">
        <v>12.32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57"/>
    </row>
    <row r="58" spans="1:17">
      <c r="A58" s="61" t="s">
        <v>285</v>
      </c>
      <c r="B58" s="47">
        <v>75.3</v>
      </c>
      <c r="C58" s="62">
        <v>4.7999999999999996E-3</v>
      </c>
      <c r="D58" s="63">
        <v>46.2</v>
      </c>
      <c r="E58" s="63">
        <v>0</v>
      </c>
      <c r="F58" s="63">
        <v>27.84</v>
      </c>
      <c r="G58" s="63">
        <v>0</v>
      </c>
      <c r="H58" s="63">
        <v>0</v>
      </c>
      <c r="I58" s="63">
        <v>0.9</v>
      </c>
      <c r="J58" s="63">
        <v>74.94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57" t="s">
        <v>288</v>
      </c>
    </row>
    <row r="59" spans="1:17">
      <c r="A59" s="61" t="s">
        <v>289</v>
      </c>
      <c r="B59" s="47">
        <v>85</v>
      </c>
      <c r="C59" s="59">
        <v>0.17</v>
      </c>
      <c r="D59" s="60"/>
      <c r="E59" s="57">
        <v>71</v>
      </c>
      <c r="F59" s="57"/>
      <c r="G59" s="57"/>
      <c r="H59" s="57"/>
      <c r="I59" s="57"/>
      <c r="J59" s="57">
        <v>71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57"/>
    </row>
    <row r="60" spans="1:17">
      <c r="A60" s="57"/>
      <c r="B60" s="57"/>
      <c r="C60" s="57"/>
      <c r="D60" s="60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</row>
    <row r="61" spans="1:17">
      <c r="A61" s="57"/>
      <c r="B61" s="57"/>
      <c r="C61" s="57"/>
      <c r="D61" s="60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</row>
    <row r="62" spans="1:17">
      <c r="A62" s="57"/>
      <c r="B62" s="57"/>
      <c r="C62" s="57"/>
      <c r="D62" s="60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17">
      <c r="A63" s="57"/>
      <c r="B63" s="57"/>
      <c r="C63" s="57"/>
      <c r="D63" s="60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>
      <c r="A64" s="57"/>
      <c r="B64" s="57"/>
      <c r="C64" s="57"/>
      <c r="D64" s="60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1:17">
      <c r="A65" s="57"/>
      <c r="B65" s="57"/>
      <c r="C65" s="57"/>
      <c r="D65" s="60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>
      <c r="A66" s="57"/>
      <c r="B66" s="57"/>
      <c r="C66" s="57"/>
      <c r="D66" s="60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</row>
    <row r="67" spans="1:17">
      <c r="A67" s="57"/>
      <c r="B67" s="57"/>
      <c r="C67" s="57"/>
      <c r="D67" s="60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>
      <c r="A68" s="57"/>
      <c r="B68" s="57"/>
      <c r="C68" s="57"/>
      <c r="D68" s="60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</row>
    <row r="69" spans="1:17">
      <c r="A69" s="57"/>
      <c r="B69" s="57"/>
      <c r="C69" s="57"/>
      <c r="D69" s="60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</row>
    <row r="70" spans="1:17">
      <c r="A70" s="57"/>
      <c r="B70" s="57"/>
      <c r="C70" s="57"/>
      <c r="D70" s="60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</row>
    <row r="71" spans="1:17">
      <c r="A71" s="57"/>
      <c r="B71" s="57"/>
      <c r="C71" s="57"/>
      <c r="D71" s="60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</row>
    <row r="72" spans="1:17">
      <c r="A72" s="57"/>
      <c r="B72" s="57"/>
      <c r="C72" s="57"/>
      <c r="D72" s="60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>
      <c r="A73" s="57"/>
      <c r="B73" s="57"/>
      <c r="C73" s="57"/>
      <c r="D73" s="60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>
      <c r="A74" s="57"/>
      <c r="B74" s="57"/>
      <c r="C74" s="57"/>
      <c r="D74" s="60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>
      <c r="A75" s="57"/>
      <c r="B75" s="57"/>
      <c r="C75" s="57"/>
      <c r="D75" s="60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>
      <c r="A76" s="57"/>
      <c r="B76" s="57"/>
      <c r="C76" s="57"/>
      <c r="D76" s="60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</row>
    <row r="77" spans="1:17">
      <c r="A77" s="57"/>
      <c r="B77" s="57"/>
      <c r="C77" s="57"/>
      <c r="D77" s="60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</row>
    <row r="78" spans="1:17">
      <c r="A78" s="57"/>
      <c r="B78" s="57"/>
      <c r="C78" s="57"/>
      <c r="D78" s="60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</row>
    <row r="79" spans="1:17">
      <c r="A79" s="57"/>
      <c r="B79" s="57"/>
      <c r="C79" s="57"/>
      <c r="D79" s="60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</row>
    <row r="80" spans="1:17">
      <c r="A80" s="57"/>
      <c r="B80" s="57"/>
      <c r="C80" s="57"/>
      <c r="D80" s="60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</row>
    <row r="81" spans="1:17">
      <c r="A81" s="57"/>
      <c r="B81" s="57"/>
      <c r="C81" s="57"/>
      <c r="D81" s="60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>
      <c r="A82" s="57"/>
      <c r="B82" s="57"/>
      <c r="C82" s="57"/>
      <c r="D82" s="60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</row>
    <row r="83" spans="1:17">
      <c r="A83" s="57"/>
      <c r="B83" s="57"/>
      <c r="C83" s="57"/>
      <c r="D83" s="60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</row>
    <row r="84" spans="1:17">
      <c r="A84" s="57"/>
      <c r="B84" s="57"/>
      <c r="C84" s="57"/>
      <c r="D84" s="60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</row>
    <row r="85" spans="1:17">
      <c r="A85" s="57"/>
      <c r="B85" s="57"/>
      <c r="C85" s="57"/>
      <c r="D85" s="60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>
      <c r="A86" s="57"/>
      <c r="B86" s="57"/>
      <c r="C86" s="57"/>
      <c r="D86" s="60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</row>
    <row r="87" spans="1:17">
      <c r="A87" s="57"/>
      <c r="B87" s="57"/>
      <c r="C87" s="57"/>
      <c r="D87" s="60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</row>
    <row r="88" spans="1:17">
      <c r="A88" s="57"/>
      <c r="B88" s="57"/>
      <c r="C88" s="57"/>
      <c r="D88" s="60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>
      <c r="A89" s="57"/>
      <c r="B89" s="57"/>
      <c r="C89" s="57"/>
      <c r="D89" s="60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</row>
    <row r="90" spans="1:17">
      <c r="A90" s="57"/>
      <c r="B90" s="57"/>
      <c r="C90" s="57"/>
      <c r="D90" s="60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</row>
    <row r="91" spans="1:17">
      <c r="A91" s="57"/>
      <c r="B91" s="57"/>
      <c r="C91" s="57"/>
      <c r="D91" s="60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</row>
    <row r="92" spans="1:17">
      <c r="A92" s="57"/>
      <c r="B92" s="57"/>
      <c r="C92" s="57"/>
      <c r="D92" s="60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</row>
    <row r="93" spans="1:17">
      <c r="A93" s="57"/>
      <c r="B93" s="57"/>
      <c r="C93" s="57"/>
      <c r="D93" s="60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</row>
    <row r="94" spans="1:17">
      <c r="A94" s="57"/>
      <c r="B94" s="57"/>
      <c r="C94" s="57"/>
      <c r="D94" s="60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</row>
    <row r="95" spans="1:17">
      <c r="A95" s="57"/>
      <c r="B95" s="57"/>
      <c r="C95" s="57"/>
      <c r="D95" s="60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>
      <c r="A96" s="57"/>
      <c r="B96" s="57"/>
      <c r="C96" s="57"/>
      <c r="D96" s="60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</row>
    <row r="97" spans="1:17">
      <c r="A97" s="57"/>
      <c r="B97" s="57"/>
      <c r="C97" s="57"/>
      <c r="D97" s="60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</row>
    <row r="98" spans="1:17">
      <c r="A98" s="57"/>
      <c r="B98" s="57"/>
      <c r="C98" s="57"/>
      <c r="D98" s="60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</row>
    <row r="99" spans="1:17">
      <c r="A99" s="57"/>
      <c r="B99" s="57"/>
      <c r="C99" s="57"/>
      <c r="D99" s="60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</row>
    <row r="100" spans="1:17">
      <c r="A100" s="57"/>
      <c r="B100" s="57"/>
      <c r="C100" s="57"/>
      <c r="D100" s="60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</row>
    <row r="101" spans="1:17">
      <c r="A101" s="57"/>
      <c r="B101" s="57"/>
      <c r="C101" s="57"/>
      <c r="D101" s="60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</row>
    <row r="102" spans="1:17">
      <c r="A102" s="57"/>
      <c r="B102" s="57"/>
      <c r="C102" s="57"/>
      <c r="D102" s="60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>
      <c r="A103" s="57"/>
      <c r="B103" s="57"/>
      <c r="C103" s="57"/>
      <c r="D103" s="60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</row>
    <row r="104" spans="1:17">
      <c r="A104" s="57"/>
      <c r="B104" s="57"/>
      <c r="C104" s="57"/>
      <c r="D104" s="60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>
      <c r="A105" s="57"/>
      <c r="B105" s="57"/>
      <c r="C105" s="57"/>
      <c r="D105" s="60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</row>
    <row r="106" spans="1:17">
      <c r="A106" s="57"/>
      <c r="B106" s="57"/>
      <c r="C106" s="57"/>
      <c r="D106" s="60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</row>
    <row r="107" spans="1:17">
      <c r="A107" s="57"/>
      <c r="B107" s="57"/>
      <c r="C107" s="57"/>
      <c r="D107" s="60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</row>
    <row r="108" spans="1:17">
      <c r="A108" s="57"/>
      <c r="B108" s="57"/>
      <c r="C108" s="57"/>
      <c r="D108" s="60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</row>
    <row r="109" spans="1:17">
      <c r="A109" s="57"/>
      <c r="B109" s="57"/>
      <c r="C109" s="57"/>
      <c r="D109" s="60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</row>
    <row r="110" spans="1:17">
      <c r="A110" s="57"/>
      <c r="B110" s="57"/>
      <c r="C110" s="57"/>
      <c r="D110" s="60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</row>
    <row r="111" spans="1:17">
      <c r="A111" s="57"/>
      <c r="B111" s="57"/>
      <c r="C111" s="57"/>
      <c r="D111" s="60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</row>
    <row r="112" spans="1:17">
      <c r="A112" s="57"/>
      <c r="B112" s="57"/>
      <c r="C112" s="57"/>
      <c r="D112" s="60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</row>
    <row r="113" spans="1:17">
      <c r="A113" s="57"/>
      <c r="B113" s="57"/>
      <c r="C113" s="57"/>
      <c r="D113" s="60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>
      <c r="A114" s="57"/>
      <c r="B114" s="57"/>
      <c r="C114" s="57"/>
      <c r="D114" s="79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</row>
    <row r="115" spans="1:17">
      <c r="A115" s="57"/>
      <c r="B115" s="57"/>
      <c r="C115" s="57"/>
      <c r="D115" s="79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16" spans="1:17">
      <c r="A116" s="57"/>
      <c r="B116" s="57"/>
      <c r="C116" s="57"/>
      <c r="D116" s="79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</row>
    <row r="117" spans="1:17">
      <c r="A117" s="57"/>
      <c r="B117" s="57"/>
      <c r="C117" s="57"/>
      <c r="D117" s="79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</row>
    <row r="118" spans="1:17">
      <c r="A118" s="57"/>
      <c r="B118" s="57"/>
      <c r="C118" s="57"/>
      <c r="D118" s="79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</row>
    <row r="119" spans="1:17">
      <c r="A119" s="57"/>
      <c r="B119" s="57"/>
      <c r="C119" s="57"/>
      <c r="D119" s="79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</row>
    <row r="120" spans="1:17">
      <c r="A120" s="57"/>
      <c r="B120" s="57"/>
      <c r="C120" s="57"/>
      <c r="D120" s="79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</row>
    <row r="121" spans="1:17">
      <c r="A121" s="57"/>
      <c r="B121" s="57"/>
      <c r="C121" s="57"/>
      <c r="D121" s="79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</row>
    <row r="122" spans="1:17">
      <c r="A122" s="57"/>
      <c r="B122" s="57"/>
      <c r="C122" s="57"/>
      <c r="D122" s="79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</row>
    <row r="123" spans="1:17">
      <c r="A123" s="57"/>
      <c r="B123" s="57"/>
      <c r="C123" s="57"/>
      <c r="D123" s="79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</row>
    <row r="124" spans="1:17">
      <c r="A124" s="57"/>
      <c r="B124" s="57"/>
      <c r="C124" s="57"/>
      <c r="D124" s="79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</row>
    <row r="125" spans="1:17">
      <c r="A125" s="57"/>
      <c r="B125" s="57"/>
      <c r="C125" s="57"/>
      <c r="D125" s="79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</row>
    <row r="126" spans="1:17">
      <c r="A126" s="57"/>
      <c r="B126" s="57"/>
      <c r="C126" s="57"/>
      <c r="D126" s="79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</row>
    <row r="127" spans="1:17">
      <c r="A127" s="57"/>
      <c r="B127" s="57"/>
      <c r="C127" s="57"/>
      <c r="D127" s="79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</row>
    <row r="128" spans="1:17">
      <c r="A128" s="57"/>
      <c r="B128" s="57"/>
      <c r="C128" s="57"/>
      <c r="D128" s="79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</row>
    <row r="129" spans="1:17">
      <c r="A129" s="57"/>
      <c r="B129" s="57"/>
      <c r="C129" s="57"/>
      <c r="D129" s="79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</row>
    <row r="130" spans="1:17">
      <c r="A130" s="57"/>
      <c r="B130" s="57"/>
      <c r="C130" s="57"/>
      <c r="D130" s="79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</row>
    <row r="131" spans="1:17">
      <c r="A131" s="57"/>
      <c r="B131" s="57"/>
      <c r="C131" s="57"/>
      <c r="D131" s="79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</row>
    <row r="132" spans="1:17">
      <c r="A132" s="57"/>
      <c r="B132" s="57"/>
      <c r="C132" s="57"/>
      <c r="D132" s="79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</row>
    <row r="133" spans="1:17">
      <c r="A133" s="57"/>
      <c r="B133" s="57"/>
      <c r="C133" s="57"/>
      <c r="D133" s="79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</row>
    <row r="134" spans="1:17">
      <c r="A134" s="57"/>
      <c r="B134" s="57"/>
      <c r="C134" s="57"/>
      <c r="D134" s="79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</row>
    <row r="135" spans="1:17">
      <c r="A135" s="57"/>
      <c r="B135" s="57"/>
      <c r="C135" s="57"/>
      <c r="D135" s="79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</row>
    <row r="136" spans="1:17">
      <c r="A136" s="57"/>
      <c r="B136" s="57"/>
      <c r="C136" s="57"/>
      <c r="D136" s="79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</row>
    <row r="137" spans="1:17">
      <c r="A137" s="57"/>
      <c r="B137" s="57"/>
      <c r="C137" s="57"/>
      <c r="D137" s="79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</row>
    <row r="138" spans="1:17">
      <c r="A138" s="57"/>
      <c r="B138" s="57"/>
      <c r="C138" s="57"/>
      <c r="D138" s="79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</row>
    <row r="139" spans="1:17">
      <c r="A139" s="57"/>
      <c r="B139" s="57"/>
      <c r="C139" s="57"/>
      <c r="D139" s="79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</row>
    <row r="140" spans="1:17">
      <c r="A140" s="57"/>
      <c r="B140" s="57"/>
      <c r="C140" s="57"/>
      <c r="D140" s="79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</row>
    <row r="141" spans="1:17">
      <c r="A141" s="57"/>
      <c r="B141" s="57"/>
      <c r="C141" s="57"/>
      <c r="D141" s="79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</row>
    <row r="142" spans="1:17">
      <c r="A142" s="57"/>
      <c r="B142" s="57"/>
      <c r="C142" s="57"/>
      <c r="D142" s="79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</row>
    <row r="143" spans="1:17">
      <c r="A143" s="57"/>
      <c r="B143" s="57"/>
      <c r="C143" s="57"/>
      <c r="D143" s="79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</row>
    <row r="144" spans="1:17">
      <c r="A144" s="57"/>
      <c r="B144" s="57"/>
      <c r="C144" s="57"/>
      <c r="D144" s="79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</row>
    <row r="145" spans="1:17">
      <c r="A145" s="57"/>
      <c r="B145" s="57"/>
      <c r="C145" s="57"/>
      <c r="D145" s="79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</row>
    <row r="146" spans="1:17">
      <c r="A146" s="57"/>
      <c r="B146" s="57"/>
      <c r="C146" s="57"/>
      <c r="D146" s="79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</row>
    <row r="147" spans="1:17">
      <c r="A147" s="57"/>
      <c r="B147" s="57"/>
      <c r="C147" s="57"/>
      <c r="D147" s="79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</row>
    <row r="148" spans="1:17">
      <c r="A148" s="57"/>
      <c r="B148" s="57"/>
      <c r="C148" s="57"/>
      <c r="D148" s="79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</row>
    <row r="149" spans="1:17">
      <c r="A149" s="57"/>
      <c r="B149" s="57"/>
      <c r="C149" s="57"/>
      <c r="D149" s="79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</row>
    <row r="150" spans="1:17">
      <c r="A150" s="57"/>
      <c r="B150" s="57"/>
      <c r="C150" s="57"/>
      <c r="D150" s="79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</row>
    <row r="151" spans="1:17">
      <c r="A151" s="57"/>
      <c r="B151" s="57"/>
      <c r="C151" s="57"/>
      <c r="D151" s="79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</row>
    <row r="152" spans="1:17">
      <c r="A152" s="57"/>
      <c r="B152" s="57"/>
      <c r="C152" s="57"/>
      <c r="D152" s="79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</row>
    <row r="153" spans="1:17">
      <c r="A153" s="57"/>
      <c r="B153" s="57"/>
      <c r="C153" s="57"/>
      <c r="D153" s="79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</row>
    <row r="154" spans="1:17">
      <c r="A154" s="57"/>
      <c r="B154" s="57"/>
      <c r="C154" s="57"/>
      <c r="D154" s="79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</row>
    <row r="155" spans="1:17">
      <c r="A155" s="57"/>
      <c r="B155" s="57"/>
      <c r="C155" s="57"/>
      <c r="D155" s="79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</row>
    <row r="156" spans="1:17">
      <c r="A156" s="57"/>
      <c r="B156" s="57"/>
      <c r="C156" s="57"/>
      <c r="D156" s="79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</row>
    <row r="157" spans="1:17">
      <c r="A157" s="57"/>
      <c r="B157" s="57"/>
      <c r="C157" s="57"/>
      <c r="D157" s="79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</row>
    <row r="158" spans="1:17">
      <c r="A158" s="57"/>
      <c r="B158" s="57"/>
      <c r="C158" s="57"/>
      <c r="D158" s="79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</row>
    <row r="159" spans="1:17">
      <c r="A159" s="57"/>
      <c r="B159" s="57"/>
      <c r="C159" s="57"/>
      <c r="D159" s="79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</row>
    <row r="160" spans="1:17">
      <c r="A160" s="57"/>
      <c r="B160" s="57"/>
      <c r="C160" s="57"/>
      <c r="D160" s="79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</row>
    <row r="161" spans="1:17">
      <c r="A161" s="57"/>
      <c r="B161" s="57"/>
      <c r="C161" s="57"/>
      <c r="D161" s="79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</row>
    <row r="162" spans="1:17">
      <c r="A162" s="57"/>
      <c r="B162" s="57"/>
      <c r="C162" s="57"/>
      <c r="D162" s="79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</row>
    <row r="163" spans="1:17">
      <c r="A163" s="57"/>
      <c r="B163" s="57"/>
      <c r="C163" s="57"/>
      <c r="D163" s="79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</row>
    <row r="164" spans="1:17">
      <c r="A164" s="57"/>
      <c r="B164" s="57"/>
      <c r="C164" s="57"/>
      <c r="D164" s="79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</row>
    <row r="165" spans="1:17">
      <c r="A165" s="57"/>
      <c r="B165" s="57"/>
      <c r="C165" s="57"/>
      <c r="D165" s="79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</row>
    <row r="166" spans="1:17">
      <c r="A166" s="57"/>
      <c r="B166" s="57"/>
      <c r="C166" s="57"/>
      <c r="D166" s="79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</row>
    <row r="167" spans="1:17">
      <c r="A167" s="57"/>
      <c r="B167" s="57"/>
      <c r="C167" s="57"/>
      <c r="D167" s="79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1:17">
      <c r="A168" s="57"/>
      <c r="B168" s="57"/>
      <c r="C168" s="57"/>
      <c r="D168" s="79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</row>
    <row r="169" spans="1:17">
      <c r="A169" s="57"/>
      <c r="B169" s="57"/>
      <c r="C169" s="57"/>
      <c r="D169" s="79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</row>
    <row r="170" spans="1:17">
      <c r="A170" s="57"/>
      <c r="B170" s="57"/>
      <c r="C170" s="57"/>
      <c r="D170" s="79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</row>
    <row r="171" spans="1:17">
      <c r="A171" s="57"/>
      <c r="B171" s="57"/>
      <c r="C171" s="57"/>
      <c r="D171" s="79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</row>
    <row r="172" spans="1:17">
      <c r="A172" s="57"/>
      <c r="B172" s="57"/>
      <c r="C172" s="57"/>
      <c r="D172" s="79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</row>
    <row r="173" spans="1:17">
      <c r="A173" s="57"/>
      <c r="B173" s="57"/>
      <c r="C173" s="57"/>
      <c r="D173" s="79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</row>
    <row r="174" spans="1:17">
      <c r="A174" s="57"/>
      <c r="B174" s="57"/>
      <c r="C174" s="57"/>
      <c r="D174" s="79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</row>
    <row r="175" spans="1:17">
      <c r="A175" s="57"/>
      <c r="B175" s="57"/>
      <c r="C175" s="57"/>
      <c r="D175" s="79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</row>
    <row r="176" spans="1:17">
      <c r="A176" s="57"/>
      <c r="B176" s="57"/>
      <c r="C176" s="57"/>
      <c r="D176" s="79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</row>
    <row r="177" spans="1:17">
      <c r="A177" s="57"/>
      <c r="B177" s="57"/>
      <c r="C177" s="57"/>
      <c r="D177" s="79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</row>
    <row r="178" spans="1:17">
      <c r="A178" s="57"/>
      <c r="B178" s="57"/>
      <c r="C178" s="57"/>
      <c r="D178" s="79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>
      <c r="A179" s="57"/>
      <c r="B179" s="57"/>
      <c r="C179" s="57"/>
      <c r="D179" s="79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</row>
    <row r="180" spans="1:17">
      <c r="A180" s="57"/>
      <c r="B180" s="57"/>
      <c r="C180" s="57"/>
      <c r="D180" s="79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</row>
    <row r="181" spans="1:17">
      <c r="A181" s="57"/>
      <c r="B181" s="57"/>
      <c r="C181" s="57"/>
      <c r="D181" s="79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</row>
    <row r="182" spans="1:17">
      <c r="A182" s="57"/>
      <c r="B182" s="57"/>
      <c r="C182" s="57"/>
      <c r="D182" s="79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</row>
    <row r="183" spans="1:17">
      <c r="A183" s="57"/>
      <c r="B183" s="57"/>
      <c r="C183" s="57"/>
      <c r="D183" s="79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</row>
    <row r="184" spans="1:17">
      <c r="A184" s="57"/>
      <c r="B184" s="57"/>
      <c r="C184" s="57"/>
      <c r="D184" s="79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</row>
    <row r="185" spans="1:17">
      <c r="A185" s="57"/>
      <c r="B185" s="57"/>
      <c r="C185" s="57"/>
      <c r="D185" s="79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</row>
    <row r="186" spans="1:17">
      <c r="A186" s="57"/>
      <c r="B186" s="57"/>
      <c r="C186" s="57"/>
      <c r="D186" s="79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</row>
    <row r="187" spans="1:17">
      <c r="A187" s="57"/>
      <c r="B187" s="57"/>
      <c r="C187" s="57"/>
      <c r="D187" s="79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</row>
    <row r="188" spans="1:17">
      <c r="A188" s="57"/>
      <c r="B188" s="57"/>
      <c r="C188" s="57"/>
      <c r="D188" s="79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</row>
    <row r="189" spans="1:17">
      <c r="A189" s="57"/>
      <c r="B189" s="57"/>
      <c r="C189" s="57"/>
      <c r="D189" s="79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</row>
    <row r="190" spans="1:17">
      <c r="A190" s="57"/>
      <c r="B190" s="57"/>
      <c r="C190" s="57"/>
      <c r="D190" s="79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</row>
    <row r="191" spans="1:17">
      <c r="A191" s="57"/>
      <c r="B191" s="57"/>
      <c r="C191" s="57"/>
      <c r="D191" s="79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</row>
    <row r="192" spans="1:17">
      <c r="A192" s="57"/>
      <c r="B192" s="57"/>
      <c r="C192" s="57"/>
      <c r="D192" s="79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</row>
    <row r="193" spans="1:17">
      <c r="A193" s="57"/>
      <c r="B193" s="57"/>
      <c r="C193" s="57"/>
      <c r="D193" s="79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</row>
    <row r="194" spans="1:17">
      <c r="A194" s="57"/>
      <c r="B194" s="57"/>
      <c r="C194" s="57"/>
      <c r="D194" s="79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</row>
    <row r="195" spans="1:17">
      <c r="A195" s="57"/>
      <c r="B195" s="57"/>
      <c r="C195" s="57"/>
      <c r="D195" s="79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</row>
    <row r="196" spans="1:17">
      <c r="A196" s="57"/>
      <c r="B196" s="57"/>
      <c r="C196" s="57"/>
      <c r="D196" s="79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</row>
    <row r="197" spans="1:17">
      <c r="A197" s="57"/>
      <c r="B197" s="57"/>
      <c r="C197" s="57"/>
      <c r="D197" s="79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</row>
    <row r="198" spans="1:17">
      <c r="A198" s="57"/>
      <c r="B198" s="57"/>
      <c r="C198" s="57"/>
      <c r="D198" s="79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</row>
  </sheetData>
  <sheetProtection selectLockedCells="1"/>
  <autoFilter ref="A1:Q59" xr:uid="{00000000-0009-0000-0000-000003000000}"/>
  <phoneticPr fontId="3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"/>
  <sheetViews>
    <sheetView topLeftCell="H29" workbookViewId="0">
      <selection activeCell="I109" sqref="I109"/>
    </sheetView>
  </sheetViews>
  <sheetFormatPr defaultColWidth="7.88671875" defaultRowHeight="13.2"/>
  <cols>
    <col min="1" max="1" width="14.6640625" style="22" customWidth="1"/>
    <col min="2" max="2" width="9.6640625" style="22" customWidth="1"/>
    <col min="3" max="3" width="14" style="22" customWidth="1"/>
    <col min="4" max="4" width="32.33203125" style="22" customWidth="1"/>
    <col min="5" max="5" width="11.33203125" style="22" customWidth="1"/>
    <col min="6" max="6" width="9.21875" style="22" customWidth="1"/>
    <col min="7" max="7" width="9.77734375" style="22" customWidth="1"/>
    <col min="8" max="8" width="9.6640625" style="22" customWidth="1"/>
    <col min="9" max="9" width="117.21875" style="22" customWidth="1"/>
    <col min="10" max="11" width="14.88671875" style="22" customWidth="1"/>
    <col min="12" max="12" width="11.33203125" style="22" customWidth="1"/>
    <col min="13" max="13" width="8.77734375" style="22" customWidth="1"/>
    <col min="14" max="14" width="7.88671875" style="22" customWidth="1"/>
    <col min="15" max="15" width="11.33203125" style="22" customWidth="1"/>
    <col min="16" max="16" width="7.88671875" style="22" customWidth="1"/>
    <col min="17" max="16384" width="7.88671875" style="22"/>
  </cols>
  <sheetData>
    <row r="1" spans="1:16">
      <c r="A1" s="23" t="s">
        <v>423</v>
      </c>
      <c r="B1" s="23" t="s">
        <v>424</v>
      </c>
      <c r="C1" s="23" t="s">
        <v>425</v>
      </c>
      <c r="D1" s="23" t="s">
        <v>340</v>
      </c>
      <c r="E1" s="23" t="s">
        <v>426</v>
      </c>
      <c r="F1" s="23" t="s">
        <v>427</v>
      </c>
      <c r="G1" s="23" t="s">
        <v>428</v>
      </c>
      <c r="H1" s="23" t="s">
        <v>429</v>
      </c>
      <c r="I1" s="23" t="s">
        <v>430</v>
      </c>
      <c r="J1" s="23" t="s">
        <v>431</v>
      </c>
      <c r="K1" s="23" t="s">
        <v>432</v>
      </c>
      <c r="L1" s="23" t="s">
        <v>433</v>
      </c>
      <c r="M1" s="23" t="s">
        <v>434</v>
      </c>
      <c r="N1" s="23" t="s">
        <v>435</v>
      </c>
      <c r="O1" s="23" t="s">
        <v>436</v>
      </c>
      <c r="P1" s="23" t="s">
        <v>437</v>
      </c>
    </row>
    <row r="2" spans="1:16">
      <c r="A2" s="22" t="s">
        <v>438</v>
      </c>
      <c r="B2" s="22" t="s">
        <v>439</v>
      </c>
      <c r="C2" s="22" t="s">
        <v>440</v>
      </c>
      <c r="D2" s="22" t="s">
        <v>441</v>
      </c>
      <c r="E2" s="24">
        <v>400000</v>
      </c>
      <c r="F2" s="22" t="s">
        <v>442</v>
      </c>
      <c r="G2" s="22" t="s">
        <v>442</v>
      </c>
      <c r="H2" s="22" t="s">
        <v>442</v>
      </c>
      <c r="I2" s="22" t="s">
        <v>443</v>
      </c>
      <c r="J2" s="25">
        <v>40948</v>
      </c>
      <c r="K2" s="25">
        <v>41597</v>
      </c>
      <c r="L2" s="24">
        <v>400000</v>
      </c>
      <c r="M2" s="22" t="s">
        <v>444</v>
      </c>
      <c r="N2" s="22" t="s">
        <v>444</v>
      </c>
      <c r="O2" s="22" t="s">
        <v>445</v>
      </c>
      <c r="P2" s="22" t="s">
        <v>444</v>
      </c>
    </row>
    <row r="3" spans="1:16">
      <c r="A3" s="22" t="s">
        <v>446</v>
      </c>
      <c r="B3" s="22" t="s">
        <v>447</v>
      </c>
      <c r="C3" s="22" t="s">
        <v>448</v>
      </c>
      <c r="D3" s="22" t="s">
        <v>449</v>
      </c>
      <c r="E3" s="24">
        <v>180000</v>
      </c>
      <c r="F3" s="22" t="s">
        <v>442</v>
      </c>
      <c r="G3" s="22" t="s">
        <v>442</v>
      </c>
      <c r="H3" s="22" t="s">
        <v>442</v>
      </c>
      <c r="I3" s="22" t="s">
        <v>450</v>
      </c>
      <c r="J3" s="25">
        <v>42450</v>
      </c>
      <c r="K3" s="25"/>
      <c r="L3" s="24">
        <v>180000</v>
      </c>
      <c r="M3" s="22" t="s">
        <v>444</v>
      </c>
      <c r="N3" s="22" t="s">
        <v>444</v>
      </c>
      <c r="O3" s="22" t="s">
        <v>445</v>
      </c>
      <c r="P3" s="22" t="s">
        <v>444</v>
      </c>
    </row>
    <row r="4" spans="1:16">
      <c r="A4" s="22" t="s">
        <v>451</v>
      </c>
      <c r="B4" s="22" t="s">
        <v>452</v>
      </c>
      <c r="C4" s="22" t="s">
        <v>453</v>
      </c>
      <c r="D4" s="22" t="s">
        <v>454</v>
      </c>
      <c r="E4" s="24">
        <v>85000</v>
      </c>
      <c r="F4" s="22" t="s">
        <v>442</v>
      </c>
      <c r="G4" s="22" t="s">
        <v>442</v>
      </c>
      <c r="H4" s="22" t="s">
        <v>442</v>
      </c>
      <c r="I4" s="22" t="s">
        <v>455</v>
      </c>
      <c r="J4" s="25">
        <v>42474</v>
      </c>
      <c r="K4" s="25"/>
      <c r="L4" s="24">
        <v>85000</v>
      </c>
      <c r="M4" s="22" t="s">
        <v>444</v>
      </c>
      <c r="N4" s="22" t="s">
        <v>444</v>
      </c>
      <c r="O4" s="22" t="s">
        <v>445</v>
      </c>
      <c r="P4" s="22" t="s">
        <v>456</v>
      </c>
    </row>
    <row r="5" spans="1:16">
      <c r="A5" s="22" t="s">
        <v>457</v>
      </c>
      <c r="B5" s="22" t="s">
        <v>458</v>
      </c>
      <c r="C5" s="22" t="s">
        <v>459</v>
      </c>
      <c r="D5" s="22" t="s">
        <v>460</v>
      </c>
      <c r="E5" s="24">
        <v>53500</v>
      </c>
      <c r="F5" s="22" t="s">
        <v>442</v>
      </c>
      <c r="G5" s="22" t="s">
        <v>442</v>
      </c>
      <c r="H5" s="22" t="s">
        <v>442</v>
      </c>
      <c r="I5" s="22" t="s">
        <v>461</v>
      </c>
      <c r="J5" s="25">
        <v>42513</v>
      </c>
      <c r="K5" s="25"/>
      <c r="L5" s="24">
        <v>53500</v>
      </c>
      <c r="M5" s="22" t="s">
        <v>444</v>
      </c>
      <c r="N5" s="22" t="s">
        <v>444</v>
      </c>
      <c r="O5" s="22" t="s">
        <v>445</v>
      </c>
      <c r="P5" s="22" t="s">
        <v>444</v>
      </c>
    </row>
    <row r="6" spans="1:16">
      <c r="A6" s="22" t="s">
        <v>462</v>
      </c>
      <c r="B6" s="22" t="s">
        <v>463</v>
      </c>
      <c r="C6" s="22" t="s">
        <v>464</v>
      </c>
      <c r="D6" s="22" t="s">
        <v>465</v>
      </c>
      <c r="E6" s="24">
        <v>932400</v>
      </c>
      <c r="F6" s="22" t="s">
        <v>442</v>
      </c>
      <c r="G6" s="22" t="s">
        <v>442</v>
      </c>
      <c r="H6" s="22" t="s">
        <v>442</v>
      </c>
      <c r="I6" s="22" t="s">
        <v>466</v>
      </c>
      <c r="J6" s="25">
        <v>42612</v>
      </c>
      <c r="K6" s="25">
        <v>44487</v>
      </c>
      <c r="L6" s="24">
        <v>932400</v>
      </c>
      <c r="M6" s="22" t="s">
        <v>444</v>
      </c>
      <c r="N6" s="22" t="s">
        <v>444</v>
      </c>
      <c r="O6" s="22" t="s">
        <v>445</v>
      </c>
      <c r="P6" s="22" t="s">
        <v>444</v>
      </c>
    </row>
    <row r="7" spans="1:16">
      <c r="A7" s="22" t="s">
        <v>467</v>
      </c>
      <c r="B7" s="22" t="s">
        <v>468</v>
      </c>
      <c r="C7" s="22" t="s">
        <v>469</v>
      </c>
      <c r="D7" s="22" t="s">
        <v>470</v>
      </c>
      <c r="E7" s="24">
        <v>2692000</v>
      </c>
      <c r="F7" s="22" t="s">
        <v>442</v>
      </c>
      <c r="G7" s="22" t="s">
        <v>442</v>
      </c>
      <c r="H7" s="22" t="s">
        <v>442</v>
      </c>
      <c r="I7" s="22" t="s">
        <v>471</v>
      </c>
      <c r="J7" s="25">
        <v>42602</v>
      </c>
      <c r="K7" s="25"/>
      <c r="L7" s="24">
        <v>2692000</v>
      </c>
      <c r="M7" s="22" t="s">
        <v>444</v>
      </c>
      <c r="N7" s="22" t="s">
        <v>444</v>
      </c>
      <c r="O7" s="22" t="s">
        <v>445</v>
      </c>
      <c r="P7" s="22" t="s">
        <v>119</v>
      </c>
    </row>
    <row r="8" spans="1:16">
      <c r="A8" s="22" t="s">
        <v>472</v>
      </c>
      <c r="B8" s="22" t="s">
        <v>473</v>
      </c>
      <c r="C8" s="22" t="s">
        <v>474</v>
      </c>
      <c r="D8" s="22" t="s">
        <v>475</v>
      </c>
      <c r="E8" s="24">
        <v>207680</v>
      </c>
      <c r="F8" s="22" t="s">
        <v>442</v>
      </c>
      <c r="G8" s="22" t="s">
        <v>442</v>
      </c>
      <c r="H8" s="22" t="s">
        <v>476</v>
      </c>
      <c r="I8" s="22" t="s">
        <v>477</v>
      </c>
      <c r="J8" s="25">
        <v>42631</v>
      </c>
      <c r="K8" s="25"/>
      <c r="L8" s="24">
        <v>207680</v>
      </c>
      <c r="M8" s="22" t="s">
        <v>478</v>
      </c>
      <c r="N8" s="22" t="s">
        <v>479</v>
      </c>
      <c r="O8" s="22" t="s">
        <v>480</v>
      </c>
      <c r="P8" s="22" t="s">
        <v>456</v>
      </c>
    </row>
    <row r="9" spans="1:16">
      <c r="A9" s="22" t="s">
        <v>481</v>
      </c>
      <c r="B9" s="22" t="s">
        <v>482</v>
      </c>
      <c r="C9" s="22" t="s">
        <v>483</v>
      </c>
      <c r="D9" s="22" t="s">
        <v>484</v>
      </c>
      <c r="E9" s="24">
        <v>207680</v>
      </c>
      <c r="F9" s="22" t="s">
        <v>442</v>
      </c>
      <c r="G9" s="22" t="s">
        <v>442</v>
      </c>
      <c r="H9" s="22" t="s">
        <v>476</v>
      </c>
      <c r="I9" s="22" t="s">
        <v>477</v>
      </c>
      <c r="J9" s="25">
        <v>42631</v>
      </c>
      <c r="K9" s="25"/>
      <c r="L9" s="24">
        <v>207680</v>
      </c>
      <c r="M9" s="22" t="s">
        <v>478</v>
      </c>
      <c r="N9" s="22" t="s">
        <v>479</v>
      </c>
      <c r="O9" s="22" t="s">
        <v>480</v>
      </c>
      <c r="P9" s="22" t="s">
        <v>456</v>
      </c>
    </row>
    <row r="10" spans="1:16">
      <c r="A10" s="22" t="s">
        <v>485</v>
      </c>
      <c r="B10" s="22" t="s">
        <v>486</v>
      </c>
      <c r="C10" s="22" t="s">
        <v>487</v>
      </c>
      <c r="D10" s="22" t="s">
        <v>488</v>
      </c>
      <c r="E10" s="24">
        <v>207680</v>
      </c>
      <c r="F10" s="22" t="s">
        <v>442</v>
      </c>
      <c r="G10" s="22" t="s">
        <v>442</v>
      </c>
      <c r="H10" s="22" t="s">
        <v>476</v>
      </c>
      <c r="I10" s="22" t="s">
        <v>477</v>
      </c>
      <c r="J10" s="25">
        <v>42631</v>
      </c>
      <c r="K10" s="25"/>
      <c r="L10" s="24">
        <v>207680</v>
      </c>
      <c r="M10" s="22" t="s">
        <v>478</v>
      </c>
      <c r="N10" s="22" t="s">
        <v>479</v>
      </c>
      <c r="O10" s="22" t="s">
        <v>480</v>
      </c>
      <c r="P10" s="22" t="s">
        <v>489</v>
      </c>
    </row>
    <row r="11" spans="1:16">
      <c r="A11" s="22" t="s">
        <v>490</v>
      </c>
      <c r="B11" s="22" t="s">
        <v>491</v>
      </c>
      <c r="C11" s="22" t="s">
        <v>492</v>
      </c>
      <c r="D11" s="22" t="s">
        <v>493</v>
      </c>
      <c r="E11" s="24">
        <v>3046000</v>
      </c>
      <c r="F11" s="22" t="s">
        <v>442</v>
      </c>
      <c r="G11" s="22" t="s">
        <v>442</v>
      </c>
      <c r="H11" s="22" t="s">
        <v>442</v>
      </c>
      <c r="I11" s="22" t="s">
        <v>494</v>
      </c>
      <c r="J11" s="25">
        <v>42671</v>
      </c>
      <c r="K11" s="25"/>
      <c r="L11" s="24">
        <v>3046000</v>
      </c>
      <c r="M11" s="22" t="s">
        <v>444</v>
      </c>
      <c r="N11" s="22" t="s">
        <v>444</v>
      </c>
      <c r="O11" s="22" t="s">
        <v>445</v>
      </c>
      <c r="P11" s="22" t="s">
        <v>119</v>
      </c>
    </row>
    <row r="12" spans="1:16">
      <c r="A12" s="22" t="s">
        <v>495</v>
      </c>
      <c r="B12" s="22" t="s">
        <v>496</v>
      </c>
      <c r="C12" s="22" t="s">
        <v>497</v>
      </c>
      <c r="D12" s="22" t="s">
        <v>498</v>
      </c>
      <c r="E12" s="24">
        <v>6350300</v>
      </c>
      <c r="F12" s="22" t="s">
        <v>442</v>
      </c>
      <c r="G12" s="22" t="s">
        <v>442</v>
      </c>
      <c r="H12" s="22" t="s">
        <v>442</v>
      </c>
      <c r="I12" s="22" t="s">
        <v>477</v>
      </c>
      <c r="J12" s="25">
        <v>42696</v>
      </c>
      <c r="K12" s="25">
        <v>43083</v>
      </c>
      <c r="L12" s="24">
        <v>6350300</v>
      </c>
      <c r="M12" s="22" t="s">
        <v>444</v>
      </c>
      <c r="N12" s="22" t="s">
        <v>444</v>
      </c>
      <c r="O12" s="22" t="s">
        <v>445</v>
      </c>
      <c r="P12" s="22" t="s">
        <v>119</v>
      </c>
    </row>
    <row r="13" spans="1:16">
      <c r="A13" s="22" t="s">
        <v>499</v>
      </c>
      <c r="B13" s="22" t="s">
        <v>500</v>
      </c>
      <c r="C13" s="22" t="s">
        <v>501</v>
      </c>
      <c r="D13" s="22" t="s">
        <v>502</v>
      </c>
      <c r="E13" s="24">
        <v>57240</v>
      </c>
      <c r="F13" s="22" t="s">
        <v>442</v>
      </c>
      <c r="G13" s="22" t="s">
        <v>442</v>
      </c>
      <c r="H13" s="22" t="s">
        <v>442</v>
      </c>
      <c r="I13" s="22" t="s">
        <v>450</v>
      </c>
      <c r="J13" s="25">
        <v>42716</v>
      </c>
      <c r="K13" s="25"/>
      <c r="L13" s="24">
        <v>57240</v>
      </c>
      <c r="M13" s="22" t="s">
        <v>444</v>
      </c>
      <c r="N13" s="22" t="s">
        <v>444</v>
      </c>
      <c r="O13" s="22" t="s">
        <v>445</v>
      </c>
      <c r="P13" s="22" t="s">
        <v>444</v>
      </c>
    </row>
    <row r="14" spans="1:16">
      <c r="A14" s="22" t="s">
        <v>503</v>
      </c>
      <c r="B14" s="22" t="s">
        <v>504</v>
      </c>
      <c r="C14" s="22" t="s">
        <v>505</v>
      </c>
      <c r="D14" s="22" t="s">
        <v>506</v>
      </c>
      <c r="E14" s="24">
        <v>92750</v>
      </c>
      <c r="F14" s="22" t="s">
        <v>442</v>
      </c>
      <c r="G14" s="22" t="s">
        <v>442</v>
      </c>
      <c r="H14" s="22" t="s">
        <v>442</v>
      </c>
      <c r="I14" s="22" t="s">
        <v>450</v>
      </c>
      <c r="J14" s="25">
        <v>42716</v>
      </c>
      <c r="K14" s="25"/>
      <c r="L14" s="24">
        <v>92750</v>
      </c>
      <c r="M14" s="22" t="s">
        <v>444</v>
      </c>
      <c r="N14" s="22" t="s">
        <v>444</v>
      </c>
      <c r="O14" s="22" t="s">
        <v>445</v>
      </c>
      <c r="P14" s="22" t="s">
        <v>444</v>
      </c>
    </row>
    <row r="15" spans="1:16">
      <c r="A15" s="22" t="s">
        <v>507</v>
      </c>
      <c r="B15" s="22" t="s">
        <v>508</v>
      </c>
      <c r="C15" s="22" t="s">
        <v>509</v>
      </c>
      <c r="D15" s="22" t="s">
        <v>510</v>
      </c>
      <c r="E15" s="24">
        <v>93280</v>
      </c>
      <c r="F15" s="22" t="s">
        <v>442</v>
      </c>
      <c r="G15" s="22" t="s">
        <v>442</v>
      </c>
      <c r="H15" s="22" t="s">
        <v>442</v>
      </c>
      <c r="I15" s="22" t="s">
        <v>450</v>
      </c>
      <c r="J15" s="25">
        <v>42716</v>
      </c>
      <c r="K15" s="25"/>
      <c r="L15" s="24">
        <v>93280</v>
      </c>
      <c r="M15" s="22" t="s">
        <v>444</v>
      </c>
      <c r="N15" s="22" t="s">
        <v>444</v>
      </c>
      <c r="O15" s="22" t="s">
        <v>445</v>
      </c>
      <c r="P15" s="22" t="s">
        <v>444</v>
      </c>
    </row>
    <row r="16" spans="1:16">
      <c r="A16" s="22" t="s">
        <v>511</v>
      </c>
      <c r="B16" s="22" t="s">
        <v>512</v>
      </c>
      <c r="C16" s="22" t="s">
        <v>513</v>
      </c>
      <c r="D16" s="22" t="s">
        <v>514</v>
      </c>
      <c r="E16" s="24">
        <v>1970000</v>
      </c>
      <c r="F16" s="22" t="s">
        <v>442</v>
      </c>
      <c r="G16" s="22" t="s">
        <v>442</v>
      </c>
      <c r="H16" s="22" t="s">
        <v>442</v>
      </c>
      <c r="I16" s="22" t="s">
        <v>477</v>
      </c>
      <c r="J16" s="25">
        <v>42726</v>
      </c>
      <c r="K16" s="25">
        <v>43096</v>
      </c>
      <c r="L16" s="24">
        <v>1970000</v>
      </c>
      <c r="M16" s="22" t="s">
        <v>444</v>
      </c>
      <c r="N16" s="22" t="s">
        <v>444</v>
      </c>
      <c r="O16" s="22" t="s">
        <v>445</v>
      </c>
      <c r="P16" s="22" t="s">
        <v>515</v>
      </c>
    </row>
    <row r="17" spans="1:16">
      <c r="A17" s="22" t="s">
        <v>516</v>
      </c>
      <c r="B17" s="22" t="s">
        <v>517</v>
      </c>
      <c r="C17" s="22" t="s">
        <v>518</v>
      </c>
      <c r="D17" s="22" t="s">
        <v>519</v>
      </c>
      <c r="E17" s="24">
        <v>4790800</v>
      </c>
      <c r="F17" s="22" t="s">
        <v>442</v>
      </c>
      <c r="G17" s="22" t="s">
        <v>442</v>
      </c>
      <c r="H17" s="22" t="s">
        <v>442</v>
      </c>
      <c r="I17" s="22" t="s">
        <v>477</v>
      </c>
      <c r="J17" s="25">
        <v>42726</v>
      </c>
      <c r="K17" s="25">
        <v>43096</v>
      </c>
      <c r="L17" s="24">
        <v>4790800</v>
      </c>
      <c r="M17" s="22" t="s">
        <v>478</v>
      </c>
      <c r="N17" s="22" t="s">
        <v>444</v>
      </c>
      <c r="O17" s="22" t="s">
        <v>445</v>
      </c>
      <c r="P17" s="22" t="s">
        <v>89</v>
      </c>
    </row>
    <row r="18" spans="1:16">
      <c r="A18" s="22" t="s">
        <v>520</v>
      </c>
      <c r="B18" s="22" t="s">
        <v>521</v>
      </c>
      <c r="C18" s="22" t="s">
        <v>522</v>
      </c>
      <c r="D18" s="22" t="s">
        <v>523</v>
      </c>
      <c r="E18" s="24">
        <v>547000</v>
      </c>
      <c r="F18" s="22" t="s">
        <v>442</v>
      </c>
      <c r="G18" s="22" t="s">
        <v>442</v>
      </c>
      <c r="H18" s="22" t="s">
        <v>476</v>
      </c>
      <c r="I18" s="22" t="s">
        <v>524</v>
      </c>
      <c r="J18" s="25">
        <v>42730</v>
      </c>
      <c r="K18" s="25">
        <v>43096</v>
      </c>
      <c r="L18" s="24">
        <v>547000</v>
      </c>
      <c r="M18" s="22" t="s">
        <v>478</v>
      </c>
      <c r="N18" s="22" t="s">
        <v>479</v>
      </c>
      <c r="O18" s="22" t="s">
        <v>480</v>
      </c>
      <c r="P18" s="22" t="s">
        <v>479</v>
      </c>
    </row>
    <row r="19" spans="1:16">
      <c r="A19" s="22" t="s">
        <v>525</v>
      </c>
      <c r="B19" s="22" t="s">
        <v>526</v>
      </c>
      <c r="C19" s="22" t="s">
        <v>527</v>
      </c>
      <c r="D19" s="22" t="s">
        <v>528</v>
      </c>
      <c r="E19" s="24">
        <v>385400</v>
      </c>
      <c r="F19" s="22" t="s">
        <v>442</v>
      </c>
      <c r="G19" s="22" t="s">
        <v>442</v>
      </c>
      <c r="H19" s="22" t="s">
        <v>529</v>
      </c>
      <c r="I19" s="22" t="s">
        <v>530</v>
      </c>
      <c r="J19" s="25">
        <v>42830</v>
      </c>
      <c r="K19" s="25">
        <v>43546</v>
      </c>
      <c r="L19" s="24">
        <v>385400</v>
      </c>
      <c r="M19" s="22" t="s">
        <v>478</v>
      </c>
      <c r="N19" s="22" t="s">
        <v>531</v>
      </c>
      <c r="O19" s="22" t="s">
        <v>532</v>
      </c>
      <c r="P19" s="22" t="s">
        <v>444</v>
      </c>
    </row>
    <row r="20" spans="1:16">
      <c r="A20" s="22" t="s">
        <v>533</v>
      </c>
      <c r="B20" s="22" t="s">
        <v>534</v>
      </c>
      <c r="C20" s="22" t="s">
        <v>535</v>
      </c>
      <c r="D20" s="22" t="s">
        <v>536</v>
      </c>
      <c r="E20" s="24">
        <v>380000</v>
      </c>
      <c r="F20" s="22" t="s">
        <v>442</v>
      </c>
      <c r="G20" s="22" t="s">
        <v>442</v>
      </c>
      <c r="H20" s="22" t="s">
        <v>442</v>
      </c>
      <c r="I20" s="22" t="s">
        <v>524</v>
      </c>
      <c r="J20" s="25">
        <v>42853</v>
      </c>
      <c r="K20" s="25">
        <v>43546</v>
      </c>
      <c r="L20" s="24">
        <v>380000</v>
      </c>
      <c r="M20" s="22" t="s">
        <v>478</v>
      </c>
      <c r="N20" s="22" t="s">
        <v>119</v>
      </c>
      <c r="O20" s="22" t="s">
        <v>537</v>
      </c>
      <c r="P20" s="22" t="s">
        <v>444</v>
      </c>
    </row>
    <row r="21" spans="1:16">
      <c r="A21" s="22" t="s">
        <v>538</v>
      </c>
      <c r="B21" s="22" t="s">
        <v>539</v>
      </c>
      <c r="C21" s="22" t="s">
        <v>540</v>
      </c>
      <c r="D21" s="22" t="s">
        <v>541</v>
      </c>
      <c r="E21" s="24">
        <v>380000</v>
      </c>
      <c r="F21" s="22" t="s">
        <v>442</v>
      </c>
      <c r="G21" s="22" t="s">
        <v>442</v>
      </c>
      <c r="H21" s="22" t="s">
        <v>476</v>
      </c>
      <c r="I21" s="22" t="s">
        <v>524</v>
      </c>
      <c r="J21" s="25">
        <v>42845</v>
      </c>
      <c r="K21" s="25">
        <v>43546</v>
      </c>
      <c r="L21" s="24">
        <v>380000</v>
      </c>
      <c r="M21" s="22" t="s">
        <v>478</v>
      </c>
      <c r="N21" s="22" t="s">
        <v>542</v>
      </c>
      <c r="O21" s="22" t="s">
        <v>543</v>
      </c>
      <c r="P21" s="22" t="s">
        <v>444</v>
      </c>
    </row>
    <row r="22" spans="1:16">
      <c r="A22" s="22" t="s">
        <v>544</v>
      </c>
      <c r="B22" s="22" t="s">
        <v>545</v>
      </c>
      <c r="C22" s="22" t="s">
        <v>546</v>
      </c>
      <c r="D22" s="22" t="s">
        <v>547</v>
      </c>
      <c r="E22" s="24">
        <v>23823300</v>
      </c>
      <c r="F22" s="22" t="s">
        <v>442</v>
      </c>
      <c r="G22" s="22" t="s">
        <v>442</v>
      </c>
      <c r="H22" s="22" t="s">
        <v>476</v>
      </c>
      <c r="I22" s="22" t="s">
        <v>548</v>
      </c>
      <c r="J22" s="25">
        <v>42853</v>
      </c>
      <c r="K22" s="25">
        <v>43944</v>
      </c>
      <c r="L22" s="24">
        <v>23823300</v>
      </c>
      <c r="M22" s="22" t="s">
        <v>478</v>
      </c>
      <c r="N22" s="22" t="s">
        <v>444</v>
      </c>
      <c r="O22" s="22" t="s">
        <v>445</v>
      </c>
      <c r="P22" s="22" t="s">
        <v>444</v>
      </c>
    </row>
    <row r="23" spans="1:16">
      <c r="A23" s="22" t="s">
        <v>549</v>
      </c>
      <c r="B23" s="22" t="s">
        <v>545</v>
      </c>
      <c r="C23" s="22" t="s">
        <v>546</v>
      </c>
      <c r="D23" s="22" t="s">
        <v>547</v>
      </c>
      <c r="E23" s="24">
        <v>23823300</v>
      </c>
      <c r="F23" s="22" t="s">
        <v>442</v>
      </c>
      <c r="G23" s="22" t="s">
        <v>442</v>
      </c>
      <c r="H23" s="22" t="s">
        <v>476</v>
      </c>
      <c r="I23" s="22" t="s">
        <v>548</v>
      </c>
      <c r="J23" s="25">
        <v>42853</v>
      </c>
      <c r="K23" s="25">
        <v>43244</v>
      </c>
      <c r="L23" s="24">
        <v>23823300</v>
      </c>
      <c r="M23" s="22" t="s">
        <v>478</v>
      </c>
      <c r="N23" s="22" t="s">
        <v>96</v>
      </c>
      <c r="O23" s="22" t="s">
        <v>550</v>
      </c>
      <c r="P23" s="22" t="s">
        <v>444</v>
      </c>
    </row>
    <row r="24" spans="1:16">
      <c r="A24" s="22" t="s">
        <v>551</v>
      </c>
      <c r="B24" s="22" t="s">
        <v>552</v>
      </c>
      <c r="C24" s="22" t="s">
        <v>553</v>
      </c>
      <c r="D24" s="22" t="s">
        <v>554</v>
      </c>
      <c r="E24" s="24">
        <v>570000</v>
      </c>
      <c r="F24" s="22" t="s">
        <v>442</v>
      </c>
      <c r="G24" s="22" t="s">
        <v>442</v>
      </c>
      <c r="H24" s="22" t="s">
        <v>442</v>
      </c>
      <c r="I24" s="22" t="s">
        <v>555</v>
      </c>
      <c r="J24" s="25">
        <v>42836</v>
      </c>
      <c r="K24" s="25">
        <v>43270</v>
      </c>
      <c r="L24" s="24">
        <v>570000</v>
      </c>
      <c r="M24" s="22" t="s">
        <v>478</v>
      </c>
      <c r="N24" s="22" t="s">
        <v>444</v>
      </c>
      <c r="O24" s="22" t="s">
        <v>445</v>
      </c>
      <c r="P24" s="22" t="s">
        <v>444</v>
      </c>
    </row>
    <row r="25" spans="1:16">
      <c r="A25" s="22" t="s">
        <v>556</v>
      </c>
      <c r="B25" s="22" t="s">
        <v>557</v>
      </c>
      <c r="C25" s="22" t="s">
        <v>558</v>
      </c>
      <c r="D25" s="22" t="s">
        <v>559</v>
      </c>
      <c r="E25" s="24">
        <v>2880000</v>
      </c>
      <c r="F25" s="22" t="s">
        <v>442</v>
      </c>
      <c r="G25" s="22" t="s">
        <v>442</v>
      </c>
      <c r="H25" s="22" t="s">
        <v>442</v>
      </c>
      <c r="I25" s="22" t="s">
        <v>560</v>
      </c>
      <c r="J25" s="25">
        <v>42900</v>
      </c>
      <c r="K25" s="25"/>
      <c r="L25" s="24">
        <v>2880000</v>
      </c>
      <c r="M25" s="22" t="s">
        <v>444</v>
      </c>
      <c r="N25" s="22" t="s">
        <v>444</v>
      </c>
      <c r="O25" s="22" t="s">
        <v>445</v>
      </c>
      <c r="P25" s="22" t="s">
        <v>444</v>
      </c>
    </row>
    <row r="26" spans="1:16">
      <c r="A26" s="22" t="s">
        <v>561</v>
      </c>
      <c r="B26" s="22" t="s">
        <v>562</v>
      </c>
      <c r="C26" s="22" t="s">
        <v>563</v>
      </c>
      <c r="D26" s="22" t="s">
        <v>564</v>
      </c>
      <c r="E26" s="24">
        <v>143818</v>
      </c>
      <c r="F26" s="22" t="s">
        <v>442</v>
      </c>
      <c r="G26" s="22" t="s">
        <v>442</v>
      </c>
      <c r="H26" s="22" t="s">
        <v>442</v>
      </c>
      <c r="I26" s="22" t="s">
        <v>565</v>
      </c>
      <c r="J26" s="25">
        <v>42944</v>
      </c>
      <c r="K26" s="25"/>
      <c r="L26" s="24">
        <v>143818</v>
      </c>
      <c r="M26" s="22" t="s">
        <v>444</v>
      </c>
      <c r="N26" s="22" t="s">
        <v>444</v>
      </c>
      <c r="O26" s="22" t="s">
        <v>445</v>
      </c>
      <c r="P26" s="22" t="s">
        <v>515</v>
      </c>
    </row>
    <row r="27" spans="1:16">
      <c r="A27" s="22" t="s">
        <v>566</v>
      </c>
      <c r="B27" s="22" t="s">
        <v>567</v>
      </c>
      <c r="C27" s="22" t="s">
        <v>568</v>
      </c>
      <c r="D27" s="22" t="s">
        <v>569</v>
      </c>
      <c r="E27" s="24">
        <v>151369</v>
      </c>
      <c r="F27" s="22" t="s">
        <v>442</v>
      </c>
      <c r="G27" s="22" t="s">
        <v>442</v>
      </c>
      <c r="H27" s="22" t="s">
        <v>442</v>
      </c>
      <c r="I27" s="22" t="s">
        <v>466</v>
      </c>
      <c r="J27" s="25">
        <v>43139</v>
      </c>
      <c r="K27" s="25"/>
      <c r="L27" s="24">
        <v>151369</v>
      </c>
      <c r="M27" s="22" t="s">
        <v>444</v>
      </c>
      <c r="N27" s="22" t="s">
        <v>444</v>
      </c>
      <c r="O27" s="22" t="s">
        <v>445</v>
      </c>
      <c r="P27" s="22" t="s">
        <v>444</v>
      </c>
    </row>
    <row r="28" spans="1:16">
      <c r="A28" s="22" t="s">
        <v>570</v>
      </c>
      <c r="B28" s="22" t="s">
        <v>571</v>
      </c>
      <c r="C28" s="22" t="s">
        <v>572</v>
      </c>
      <c r="D28" s="22" t="s">
        <v>573</v>
      </c>
      <c r="E28" s="24">
        <v>3845000</v>
      </c>
      <c r="F28" s="22" t="s">
        <v>442</v>
      </c>
      <c r="G28" s="22" t="s">
        <v>442</v>
      </c>
      <c r="H28" s="22" t="s">
        <v>442</v>
      </c>
      <c r="I28" s="22" t="s">
        <v>574</v>
      </c>
      <c r="J28" s="25">
        <v>43054</v>
      </c>
      <c r="K28" s="25">
        <v>43449</v>
      </c>
      <c r="L28" s="24">
        <v>3845000</v>
      </c>
      <c r="M28" s="22" t="s">
        <v>478</v>
      </c>
      <c r="N28" s="22" t="s">
        <v>444</v>
      </c>
      <c r="O28" s="22" t="s">
        <v>445</v>
      </c>
      <c r="P28" s="22" t="s">
        <v>444</v>
      </c>
    </row>
    <row r="29" spans="1:16">
      <c r="A29" s="22" t="s">
        <v>575</v>
      </c>
      <c r="B29" s="22" t="s">
        <v>571</v>
      </c>
      <c r="C29" s="22" t="s">
        <v>572</v>
      </c>
      <c r="D29" s="22" t="s">
        <v>573</v>
      </c>
      <c r="E29" s="24">
        <v>3845000</v>
      </c>
      <c r="F29" s="22" t="s">
        <v>442</v>
      </c>
      <c r="G29" s="22" t="s">
        <v>442</v>
      </c>
      <c r="H29" s="22" t="s">
        <v>442</v>
      </c>
      <c r="I29" s="22" t="s">
        <v>574</v>
      </c>
      <c r="J29" s="25">
        <v>43054</v>
      </c>
      <c r="K29" s="25">
        <v>43449</v>
      </c>
      <c r="L29" s="24">
        <v>3845000</v>
      </c>
      <c r="M29" s="22" t="s">
        <v>478</v>
      </c>
      <c r="N29" s="22" t="s">
        <v>444</v>
      </c>
      <c r="O29" s="22" t="s">
        <v>445</v>
      </c>
      <c r="P29" s="22" t="s">
        <v>576</v>
      </c>
    </row>
    <row r="30" spans="1:16">
      <c r="A30" s="22" t="s">
        <v>577</v>
      </c>
      <c r="B30" s="22" t="s">
        <v>571</v>
      </c>
      <c r="C30" s="22" t="s">
        <v>572</v>
      </c>
      <c r="D30" s="22" t="s">
        <v>573</v>
      </c>
      <c r="E30" s="24">
        <v>3845000</v>
      </c>
      <c r="F30" s="22" t="s">
        <v>442</v>
      </c>
      <c r="G30" s="22" t="s">
        <v>442</v>
      </c>
      <c r="H30" s="22" t="s">
        <v>442</v>
      </c>
      <c r="I30" s="22" t="s">
        <v>574</v>
      </c>
      <c r="J30" s="25">
        <v>43054</v>
      </c>
      <c r="K30" s="25">
        <v>43442</v>
      </c>
      <c r="L30" s="24">
        <v>3845000</v>
      </c>
      <c r="M30" s="22" t="s">
        <v>478</v>
      </c>
      <c r="N30" s="22" t="s">
        <v>444</v>
      </c>
      <c r="O30" s="22" t="s">
        <v>445</v>
      </c>
      <c r="P30" s="22" t="s">
        <v>444</v>
      </c>
    </row>
    <row r="31" spans="1:16">
      <c r="A31" s="22" t="s">
        <v>578</v>
      </c>
      <c r="B31" s="22" t="s">
        <v>579</v>
      </c>
      <c r="C31" s="22" t="s">
        <v>580</v>
      </c>
      <c r="D31" s="22" t="s">
        <v>581</v>
      </c>
      <c r="E31" s="24">
        <v>389000</v>
      </c>
      <c r="F31" s="22" t="s">
        <v>442</v>
      </c>
      <c r="G31" s="22" t="s">
        <v>442</v>
      </c>
      <c r="H31" s="22" t="s">
        <v>442</v>
      </c>
      <c r="I31" s="22" t="s">
        <v>461</v>
      </c>
      <c r="J31" s="25">
        <v>43069</v>
      </c>
      <c r="K31" s="25"/>
      <c r="L31" s="24">
        <v>389000</v>
      </c>
      <c r="M31" s="22" t="s">
        <v>444</v>
      </c>
      <c r="N31" s="22" t="s">
        <v>444</v>
      </c>
      <c r="O31" s="22" t="s">
        <v>445</v>
      </c>
      <c r="P31" s="22" t="s">
        <v>444</v>
      </c>
    </row>
    <row r="32" spans="1:16">
      <c r="A32" s="22" t="s">
        <v>421</v>
      </c>
      <c r="B32" s="22" t="s">
        <v>582</v>
      </c>
      <c r="C32" s="22" t="s">
        <v>583</v>
      </c>
      <c r="D32" s="22" t="s">
        <v>584</v>
      </c>
      <c r="E32" s="24">
        <v>45000</v>
      </c>
      <c r="F32" s="22" t="s">
        <v>442</v>
      </c>
      <c r="G32" s="22" t="s">
        <v>442</v>
      </c>
      <c r="H32" s="22" t="s">
        <v>585</v>
      </c>
      <c r="I32" s="22" t="s">
        <v>586</v>
      </c>
      <c r="J32" s="25">
        <v>43077</v>
      </c>
      <c r="K32" s="25"/>
      <c r="L32" s="24">
        <v>45000</v>
      </c>
      <c r="M32" s="22" t="s">
        <v>478</v>
      </c>
      <c r="N32" s="22" t="s">
        <v>587</v>
      </c>
      <c r="O32" s="22" t="s">
        <v>588</v>
      </c>
      <c r="P32" s="22" t="s">
        <v>444</v>
      </c>
    </row>
    <row r="33" spans="1:16">
      <c r="A33" s="22" t="s">
        <v>589</v>
      </c>
      <c r="B33" s="22" t="s">
        <v>590</v>
      </c>
      <c r="C33" s="22" t="s">
        <v>591</v>
      </c>
      <c r="D33" s="22" t="s">
        <v>592</v>
      </c>
      <c r="E33" s="24">
        <v>14639750</v>
      </c>
      <c r="F33" s="22" t="s">
        <v>442</v>
      </c>
      <c r="G33" s="22" t="s">
        <v>442</v>
      </c>
      <c r="H33" s="22" t="s">
        <v>442</v>
      </c>
      <c r="I33" s="22" t="s">
        <v>466</v>
      </c>
      <c r="J33" s="25">
        <v>43077</v>
      </c>
      <c r="K33" s="25">
        <v>44181</v>
      </c>
      <c r="L33" s="24">
        <v>14639750</v>
      </c>
      <c r="M33" s="22" t="s">
        <v>444</v>
      </c>
      <c r="N33" s="22" t="s">
        <v>444</v>
      </c>
      <c r="O33" s="22" t="s">
        <v>445</v>
      </c>
      <c r="P33" s="22" t="s">
        <v>444</v>
      </c>
    </row>
    <row r="34" spans="1:16">
      <c r="A34" s="22" t="s">
        <v>593</v>
      </c>
      <c r="B34" s="22" t="s">
        <v>594</v>
      </c>
      <c r="C34" s="22" t="s">
        <v>595</v>
      </c>
      <c r="D34" s="22" t="s">
        <v>596</v>
      </c>
      <c r="E34" s="24">
        <v>1469160</v>
      </c>
      <c r="F34" s="22" t="s">
        <v>442</v>
      </c>
      <c r="G34" s="22" t="s">
        <v>442</v>
      </c>
      <c r="H34" s="22" t="s">
        <v>442</v>
      </c>
      <c r="I34" s="22" t="s">
        <v>597</v>
      </c>
      <c r="J34" s="25">
        <v>43094</v>
      </c>
      <c r="K34" s="25"/>
      <c r="L34" s="24">
        <v>1469160</v>
      </c>
      <c r="M34" s="22" t="s">
        <v>478</v>
      </c>
      <c r="N34" s="22" t="s">
        <v>444</v>
      </c>
      <c r="O34" s="22" t="s">
        <v>445</v>
      </c>
      <c r="P34" s="22" t="s">
        <v>444</v>
      </c>
    </row>
    <row r="35" spans="1:16">
      <c r="A35" s="22" t="s">
        <v>598</v>
      </c>
      <c r="B35" s="22" t="s">
        <v>599</v>
      </c>
      <c r="C35" s="22" t="s">
        <v>600</v>
      </c>
      <c r="D35" s="22" t="s">
        <v>601</v>
      </c>
      <c r="E35" s="24">
        <v>2428800</v>
      </c>
      <c r="F35" s="22" t="s">
        <v>442</v>
      </c>
      <c r="G35" s="22" t="s">
        <v>442</v>
      </c>
      <c r="H35" s="22" t="s">
        <v>442</v>
      </c>
      <c r="I35" s="22" t="s">
        <v>602</v>
      </c>
      <c r="J35" s="25">
        <v>43115</v>
      </c>
      <c r="K35" s="25">
        <v>43606</v>
      </c>
      <c r="L35" s="24">
        <v>2428800</v>
      </c>
      <c r="M35" s="22" t="s">
        <v>478</v>
      </c>
      <c r="N35" s="22" t="s">
        <v>119</v>
      </c>
      <c r="O35" s="22" t="s">
        <v>537</v>
      </c>
      <c r="P35" s="22" t="s">
        <v>444</v>
      </c>
    </row>
    <row r="36" spans="1:16">
      <c r="A36" s="22" t="s">
        <v>92</v>
      </c>
      <c r="B36" s="22" t="s">
        <v>603</v>
      </c>
      <c r="C36" s="22" t="s">
        <v>604</v>
      </c>
      <c r="D36" s="22" t="s">
        <v>605</v>
      </c>
      <c r="E36" s="24">
        <v>16048760</v>
      </c>
      <c r="F36" s="22" t="s">
        <v>442</v>
      </c>
      <c r="G36" s="22" t="s">
        <v>442</v>
      </c>
      <c r="H36" s="22" t="s">
        <v>606</v>
      </c>
      <c r="I36" s="22" t="s">
        <v>548</v>
      </c>
      <c r="J36" s="25">
        <v>43209</v>
      </c>
      <c r="K36" s="25">
        <v>43700</v>
      </c>
      <c r="L36" s="24">
        <v>16048760</v>
      </c>
      <c r="M36" s="22" t="s">
        <v>478</v>
      </c>
      <c r="N36" s="22" t="s">
        <v>96</v>
      </c>
      <c r="O36" s="22" t="s">
        <v>550</v>
      </c>
      <c r="P36" s="22" t="s">
        <v>444</v>
      </c>
    </row>
    <row r="37" spans="1:16">
      <c r="A37" s="22" t="s">
        <v>607</v>
      </c>
      <c r="B37" s="22" t="s">
        <v>608</v>
      </c>
      <c r="C37" s="22" t="s">
        <v>609</v>
      </c>
      <c r="D37" s="22" t="s">
        <v>610</v>
      </c>
      <c r="E37" s="24">
        <v>600000</v>
      </c>
      <c r="F37" s="22" t="s">
        <v>442</v>
      </c>
      <c r="G37" s="22" t="s">
        <v>442</v>
      </c>
      <c r="H37" s="22" t="s">
        <v>442</v>
      </c>
      <c r="I37" s="22" t="s">
        <v>611</v>
      </c>
      <c r="J37" s="25">
        <v>43238</v>
      </c>
      <c r="K37" s="25">
        <v>43643</v>
      </c>
      <c r="L37" s="24">
        <v>600000</v>
      </c>
      <c r="M37" s="22" t="s">
        <v>478</v>
      </c>
      <c r="N37" s="22" t="s">
        <v>444</v>
      </c>
      <c r="O37" s="22" t="s">
        <v>445</v>
      </c>
      <c r="P37" s="22" t="s">
        <v>444</v>
      </c>
    </row>
    <row r="38" spans="1:16">
      <c r="A38" s="22" t="s">
        <v>612</v>
      </c>
      <c r="B38" s="22" t="s">
        <v>613</v>
      </c>
      <c r="C38" s="22" t="s">
        <v>614</v>
      </c>
      <c r="D38" s="22" t="s">
        <v>615</v>
      </c>
      <c r="E38" s="24">
        <v>101078.2</v>
      </c>
      <c r="F38" s="22" t="s">
        <v>442</v>
      </c>
      <c r="G38" s="22" t="s">
        <v>442</v>
      </c>
      <c r="H38" s="22" t="s">
        <v>442</v>
      </c>
      <c r="I38" s="22" t="s">
        <v>616</v>
      </c>
      <c r="J38" s="25">
        <v>43236</v>
      </c>
      <c r="K38" s="25">
        <v>43630</v>
      </c>
      <c r="L38" s="24">
        <v>101078.2</v>
      </c>
      <c r="M38" s="22" t="s">
        <v>444</v>
      </c>
      <c r="N38" s="22" t="s">
        <v>444</v>
      </c>
      <c r="O38" s="22" t="s">
        <v>445</v>
      </c>
      <c r="P38" s="22" t="s">
        <v>444</v>
      </c>
    </row>
    <row r="39" spans="1:16">
      <c r="A39" s="22" t="s">
        <v>617</v>
      </c>
      <c r="B39" s="22" t="s">
        <v>618</v>
      </c>
      <c r="C39" s="22" t="s">
        <v>619</v>
      </c>
      <c r="D39" s="22" t="s">
        <v>620</v>
      </c>
      <c r="E39" s="24">
        <v>422529</v>
      </c>
      <c r="F39" s="22" t="s">
        <v>442</v>
      </c>
      <c r="G39" s="22" t="s">
        <v>442</v>
      </c>
      <c r="H39" s="22" t="s">
        <v>442</v>
      </c>
      <c r="I39" s="22" t="s">
        <v>466</v>
      </c>
      <c r="J39" s="25">
        <v>43248</v>
      </c>
      <c r="K39" s="25">
        <v>44371</v>
      </c>
      <c r="L39" s="24">
        <v>422529</v>
      </c>
      <c r="M39" s="22" t="s">
        <v>444</v>
      </c>
      <c r="N39" s="22" t="s">
        <v>444</v>
      </c>
      <c r="O39" s="22" t="s">
        <v>445</v>
      </c>
      <c r="P39" s="22" t="s">
        <v>444</v>
      </c>
    </row>
    <row r="40" spans="1:16">
      <c r="A40" s="22" t="s">
        <v>621</v>
      </c>
      <c r="B40" s="22" t="s">
        <v>618</v>
      </c>
      <c r="C40" s="22" t="s">
        <v>619</v>
      </c>
      <c r="D40" s="22" t="s">
        <v>620</v>
      </c>
      <c r="E40" s="24">
        <v>422529</v>
      </c>
      <c r="F40" s="22" t="s">
        <v>442</v>
      </c>
      <c r="G40" s="22" t="s">
        <v>442</v>
      </c>
      <c r="H40" s="22" t="s">
        <v>442</v>
      </c>
      <c r="I40" s="22" t="s">
        <v>466</v>
      </c>
      <c r="J40" s="25">
        <v>43248</v>
      </c>
      <c r="K40" s="25">
        <v>44371</v>
      </c>
      <c r="L40" s="24">
        <v>422529</v>
      </c>
      <c r="M40" s="22" t="s">
        <v>444</v>
      </c>
      <c r="N40" s="22" t="s">
        <v>444</v>
      </c>
      <c r="O40" s="22" t="s">
        <v>445</v>
      </c>
      <c r="P40" s="22" t="s">
        <v>444</v>
      </c>
    </row>
    <row r="41" spans="1:16">
      <c r="A41" s="22" t="s">
        <v>622</v>
      </c>
      <c r="B41" s="22" t="s">
        <v>618</v>
      </c>
      <c r="C41" s="22" t="s">
        <v>619</v>
      </c>
      <c r="D41" s="22" t="s">
        <v>620</v>
      </c>
      <c r="E41" s="24">
        <v>422529</v>
      </c>
      <c r="F41" s="22" t="s">
        <v>442</v>
      </c>
      <c r="G41" s="22" t="s">
        <v>442</v>
      </c>
      <c r="H41" s="22" t="s">
        <v>442</v>
      </c>
      <c r="I41" s="22" t="s">
        <v>466</v>
      </c>
      <c r="J41" s="25">
        <v>43248</v>
      </c>
      <c r="K41" s="25">
        <v>44371</v>
      </c>
      <c r="L41" s="24">
        <v>422529</v>
      </c>
      <c r="M41" s="22" t="s">
        <v>444</v>
      </c>
      <c r="N41" s="22" t="s">
        <v>444</v>
      </c>
      <c r="O41" s="22" t="s">
        <v>445</v>
      </c>
      <c r="P41" s="22" t="s">
        <v>444</v>
      </c>
    </row>
    <row r="42" spans="1:16">
      <c r="A42" s="22" t="s">
        <v>623</v>
      </c>
      <c r="B42" s="22" t="s">
        <v>624</v>
      </c>
      <c r="C42" s="22" t="s">
        <v>625</v>
      </c>
      <c r="D42" s="22" t="s">
        <v>626</v>
      </c>
      <c r="E42" s="24">
        <v>1399844</v>
      </c>
      <c r="F42" s="22" t="s">
        <v>442</v>
      </c>
      <c r="G42" s="22" t="s">
        <v>442</v>
      </c>
      <c r="H42" s="22" t="s">
        <v>442</v>
      </c>
      <c r="I42" s="22" t="s">
        <v>466</v>
      </c>
      <c r="J42" s="25">
        <v>43248</v>
      </c>
      <c r="K42" s="25">
        <v>44371</v>
      </c>
      <c r="L42" s="24">
        <v>1399844</v>
      </c>
      <c r="M42" s="22" t="s">
        <v>444</v>
      </c>
      <c r="N42" s="22" t="s">
        <v>444</v>
      </c>
      <c r="O42" s="22" t="s">
        <v>445</v>
      </c>
      <c r="P42" s="22" t="s">
        <v>444</v>
      </c>
    </row>
    <row r="43" spans="1:16">
      <c r="A43" s="22" t="s">
        <v>627</v>
      </c>
      <c r="B43" s="22" t="s">
        <v>624</v>
      </c>
      <c r="C43" s="22" t="s">
        <v>625</v>
      </c>
      <c r="D43" s="22" t="s">
        <v>626</v>
      </c>
      <c r="E43" s="24">
        <v>1399844</v>
      </c>
      <c r="F43" s="22" t="s">
        <v>442</v>
      </c>
      <c r="G43" s="22" t="s">
        <v>442</v>
      </c>
      <c r="H43" s="22" t="s">
        <v>442</v>
      </c>
      <c r="I43" s="22" t="s">
        <v>466</v>
      </c>
      <c r="J43" s="25">
        <v>43248</v>
      </c>
      <c r="K43" s="25">
        <v>44371</v>
      </c>
      <c r="L43" s="24">
        <v>1399844</v>
      </c>
      <c r="M43" s="22" t="s">
        <v>444</v>
      </c>
      <c r="N43" s="22" t="s">
        <v>444</v>
      </c>
      <c r="O43" s="22" t="s">
        <v>445</v>
      </c>
      <c r="P43" s="22" t="s">
        <v>444</v>
      </c>
    </row>
    <row r="44" spans="1:16">
      <c r="A44" s="22" t="s">
        <v>628</v>
      </c>
      <c r="B44" s="22" t="s">
        <v>624</v>
      </c>
      <c r="C44" s="22" t="s">
        <v>625</v>
      </c>
      <c r="D44" s="22" t="s">
        <v>626</v>
      </c>
      <c r="E44" s="24">
        <v>1399844</v>
      </c>
      <c r="F44" s="22" t="s">
        <v>442</v>
      </c>
      <c r="G44" s="22" t="s">
        <v>442</v>
      </c>
      <c r="H44" s="22" t="s">
        <v>442</v>
      </c>
      <c r="I44" s="22" t="s">
        <v>466</v>
      </c>
      <c r="J44" s="25">
        <v>43248</v>
      </c>
      <c r="K44" s="25">
        <v>44371</v>
      </c>
      <c r="L44" s="24">
        <v>1399844</v>
      </c>
      <c r="M44" s="22" t="s">
        <v>444</v>
      </c>
      <c r="N44" s="22" t="s">
        <v>444</v>
      </c>
      <c r="O44" s="22" t="s">
        <v>445</v>
      </c>
      <c r="P44" s="22" t="s">
        <v>444</v>
      </c>
    </row>
    <row r="45" spans="1:16">
      <c r="A45" s="22" t="s">
        <v>629</v>
      </c>
      <c r="B45" s="22" t="s">
        <v>630</v>
      </c>
      <c r="C45" s="22" t="s">
        <v>631</v>
      </c>
      <c r="D45" s="22" t="s">
        <v>632</v>
      </c>
      <c r="E45" s="24">
        <v>1994300</v>
      </c>
      <c r="F45" s="22" t="s">
        <v>442</v>
      </c>
      <c r="G45" s="22" t="s">
        <v>442</v>
      </c>
      <c r="H45" s="22" t="s">
        <v>442</v>
      </c>
      <c r="I45" s="22" t="s">
        <v>466</v>
      </c>
      <c r="J45" s="25">
        <v>43248</v>
      </c>
      <c r="K45" s="25">
        <v>44371</v>
      </c>
      <c r="L45" s="24">
        <v>1994300</v>
      </c>
      <c r="M45" s="22" t="s">
        <v>444</v>
      </c>
      <c r="N45" s="22" t="s">
        <v>444</v>
      </c>
      <c r="O45" s="22" t="s">
        <v>445</v>
      </c>
      <c r="P45" s="22" t="s">
        <v>444</v>
      </c>
    </row>
    <row r="46" spans="1:16">
      <c r="A46" s="22" t="s">
        <v>633</v>
      </c>
      <c r="B46" s="22" t="s">
        <v>634</v>
      </c>
      <c r="C46" s="22" t="s">
        <v>635</v>
      </c>
      <c r="D46" s="22" t="s">
        <v>636</v>
      </c>
      <c r="E46" s="24">
        <v>97522</v>
      </c>
      <c r="F46" s="22" t="s">
        <v>442</v>
      </c>
      <c r="G46" s="22" t="s">
        <v>442</v>
      </c>
      <c r="H46" s="22" t="s">
        <v>442</v>
      </c>
      <c r="I46" s="22" t="s">
        <v>466</v>
      </c>
      <c r="J46" s="25">
        <v>43263</v>
      </c>
      <c r="K46" s="25">
        <v>44372</v>
      </c>
      <c r="L46" s="24">
        <v>97522</v>
      </c>
      <c r="M46" s="22" t="s">
        <v>444</v>
      </c>
      <c r="N46" s="22" t="s">
        <v>444</v>
      </c>
      <c r="O46" s="22" t="s">
        <v>445</v>
      </c>
      <c r="P46" s="22" t="s">
        <v>444</v>
      </c>
    </row>
    <row r="47" spans="1:16">
      <c r="A47" s="22" t="s">
        <v>637</v>
      </c>
      <c r="B47" s="22" t="s">
        <v>638</v>
      </c>
      <c r="C47" s="22" t="s">
        <v>639</v>
      </c>
      <c r="D47" s="22" t="s">
        <v>640</v>
      </c>
      <c r="E47" s="24">
        <v>1173585</v>
      </c>
      <c r="F47" s="22" t="s">
        <v>442</v>
      </c>
      <c r="G47" s="22" t="s">
        <v>442</v>
      </c>
      <c r="H47" s="22" t="s">
        <v>442</v>
      </c>
      <c r="I47" s="22" t="s">
        <v>466</v>
      </c>
      <c r="J47" s="25">
        <v>43265</v>
      </c>
      <c r="K47" s="25">
        <v>44372</v>
      </c>
      <c r="L47" s="24">
        <v>1173585</v>
      </c>
      <c r="M47" s="22" t="s">
        <v>444</v>
      </c>
      <c r="N47" s="22" t="s">
        <v>444</v>
      </c>
      <c r="O47" s="22" t="s">
        <v>445</v>
      </c>
      <c r="P47" s="22" t="s">
        <v>444</v>
      </c>
    </row>
    <row r="48" spans="1:16">
      <c r="A48" s="22" t="s">
        <v>641</v>
      </c>
      <c r="B48" s="22" t="s">
        <v>642</v>
      </c>
      <c r="C48" s="22" t="s">
        <v>643</v>
      </c>
      <c r="D48" s="22" t="s">
        <v>644</v>
      </c>
      <c r="E48" s="24">
        <v>54083</v>
      </c>
      <c r="F48" s="22" t="s">
        <v>442</v>
      </c>
      <c r="G48" s="22" t="s">
        <v>442</v>
      </c>
      <c r="H48" s="22" t="s">
        <v>442</v>
      </c>
      <c r="I48" s="22" t="s">
        <v>466</v>
      </c>
      <c r="J48" s="25">
        <v>43271</v>
      </c>
      <c r="K48" s="25">
        <v>44372</v>
      </c>
      <c r="L48" s="24">
        <v>54083</v>
      </c>
      <c r="M48" s="22" t="s">
        <v>444</v>
      </c>
      <c r="N48" s="22" t="s">
        <v>444</v>
      </c>
      <c r="O48" s="22" t="s">
        <v>445</v>
      </c>
      <c r="P48" s="22" t="s">
        <v>444</v>
      </c>
    </row>
    <row r="49" spans="1:16">
      <c r="A49" s="22" t="s">
        <v>645</v>
      </c>
      <c r="B49" s="22" t="s">
        <v>646</v>
      </c>
      <c r="C49" s="22" t="s">
        <v>647</v>
      </c>
      <c r="D49" s="22" t="s">
        <v>648</v>
      </c>
      <c r="E49" s="24">
        <v>441272</v>
      </c>
      <c r="F49" s="22" t="s">
        <v>442</v>
      </c>
      <c r="G49" s="22" t="s">
        <v>442</v>
      </c>
      <c r="H49" s="22" t="s">
        <v>442</v>
      </c>
      <c r="I49" s="22" t="s">
        <v>466</v>
      </c>
      <c r="J49" s="25">
        <v>43271</v>
      </c>
      <c r="K49" s="25">
        <v>44372</v>
      </c>
      <c r="L49" s="24">
        <v>441272</v>
      </c>
      <c r="M49" s="22" t="s">
        <v>444</v>
      </c>
      <c r="N49" s="22" t="s">
        <v>444</v>
      </c>
      <c r="O49" s="22" t="s">
        <v>445</v>
      </c>
      <c r="P49" s="22" t="s">
        <v>444</v>
      </c>
    </row>
    <row r="50" spans="1:16">
      <c r="A50" s="22" t="s">
        <v>649</v>
      </c>
      <c r="B50" s="22" t="s">
        <v>650</v>
      </c>
      <c r="C50" s="22" t="s">
        <v>651</v>
      </c>
      <c r="D50" s="22" t="s">
        <v>652</v>
      </c>
      <c r="E50" s="24">
        <v>462092</v>
      </c>
      <c r="F50" s="22" t="s">
        <v>442</v>
      </c>
      <c r="G50" s="22" t="s">
        <v>442</v>
      </c>
      <c r="H50" s="22" t="s">
        <v>442</v>
      </c>
      <c r="I50" s="22" t="s">
        <v>466</v>
      </c>
      <c r="J50" s="25">
        <v>43273</v>
      </c>
      <c r="K50" s="25">
        <v>44373</v>
      </c>
      <c r="L50" s="24">
        <v>462092</v>
      </c>
      <c r="M50" s="22" t="s">
        <v>444</v>
      </c>
      <c r="N50" s="22" t="s">
        <v>444</v>
      </c>
      <c r="O50" s="22" t="s">
        <v>445</v>
      </c>
      <c r="P50" s="22" t="s">
        <v>444</v>
      </c>
    </row>
    <row r="51" spans="1:16">
      <c r="A51" s="22" t="s">
        <v>653</v>
      </c>
      <c r="B51" s="22" t="s">
        <v>654</v>
      </c>
      <c r="C51" s="22" t="s">
        <v>655</v>
      </c>
      <c r="D51" s="22" t="s">
        <v>656</v>
      </c>
      <c r="E51" s="24">
        <v>1084644</v>
      </c>
      <c r="F51" s="22" t="s">
        <v>442</v>
      </c>
      <c r="G51" s="22" t="s">
        <v>442</v>
      </c>
      <c r="H51" s="22" t="s">
        <v>442</v>
      </c>
      <c r="I51" s="22" t="s">
        <v>466</v>
      </c>
      <c r="J51" s="25">
        <v>43276</v>
      </c>
      <c r="K51" s="25">
        <v>44373</v>
      </c>
      <c r="L51" s="24">
        <v>1084644</v>
      </c>
      <c r="M51" s="22" t="s">
        <v>444</v>
      </c>
      <c r="N51" s="22" t="s">
        <v>444</v>
      </c>
      <c r="O51" s="22" t="s">
        <v>445</v>
      </c>
      <c r="P51" s="22" t="s">
        <v>444</v>
      </c>
    </row>
    <row r="52" spans="1:16">
      <c r="A52" s="22" t="s">
        <v>657</v>
      </c>
      <c r="B52" s="22" t="s">
        <v>658</v>
      </c>
      <c r="C52" s="22" t="s">
        <v>659</v>
      </c>
      <c r="D52" s="22" t="s">
        <v>660</v>
      </c>
      <c r="E52" s="24">
        <v>319202</v>
      </c>
      <c r="F52" s="22" t="s">
        <v>442</v>
      </c>
      <c r="G52" s="22" t="s">
        <v>442</v>
      </c>
      <c r="H52" s="22" t="s">
        <v>442</v>
      </c>
      <c r="I52" s="22" t="s">
        <v>466</v>
      </c>
      <c r="J52" s="25">
        <v>43279</v>
      </c>
      <c r="K52" s="25">
        <v>44402</v>
      </c>
      <c r="L52" s="24">
        <v>319202</v>
      </c>
      <c r="M52" s="22" t="s">
        <v>444</v>
      </c>
      <c r="N52" s="22" t="s">
        <v>444</v>
      </c>
      <c r="O52" s="22" t="s">
        <v>445</v>
      </c>
      <c r="P52" s="22" t="s">
        <v>444</v>
      </c>
    </row>
    <row r="53" spans="1:16">
      <c r="A53" s="22" t="s">
        <v>661</v>
      </c>
      <c r="B53" s="22" t="s">
        <v>662</v>
      </c>
      <c r="C53" s="22" t="s">
        <v>663</v>
      </c>
      <c r="D53" s="22" t="s">
        <v>664</v>
      </c>
      <c r="E53" s="24">
        <v>2527733</v>
      </c>
      <c r="F53" s="22" t="s">
        <v>442</v>
      </c>
      <c r="G53" s="22" t="s">
        <v>442</v>
      </c>
      <c r="H53" s="22" t="s">
        <v>442</v>
      </c>
      <c r="I53" s="22" t="s">
        <v>466</v>
      </c>
      <c r="J53" s="25">
        <v>43284</v>
      </c>
      <c r="K53" s="25">
        <v>44402</v>
      </c>
      <c r="L53" s="24">
        <v>2527733</v>
      </c>
      <c r="M53" s="22" t="s">
        <v>444</v>
      </c>
      <c r="N53" s="22" t="s">
        <v>444</v>
      </c>
      <c r="O53" s="22" t="s">
        <v>445</v>
      </c>
      <c r="P53" s="22" t="s">
        <v>444</v>
      </c>
    </row>
    <row r="54" spans="1:16">
      <c r="A54" s="22" t="s">
        <v>665</v>
      </c>
      <c r="B54" s="22" t="s">
        <v>666</v>
      </c>
      <c r="C54" s="22" t="s">
        <v>667</v>
      </c>
      <c r="D54" s="22" t="s">
        <v>668</v>
      </c>
      <c r="E54" s="24">
        <v>1457810</v>
      </c>
      <c r="F54" s="22" t="s">
        <v>442</v>
      </c>
      <c r="G54" s="22" t="s">
        <v>442</v>
      </c>
      <c r="H54" s="22" t="s">
        <v>442</v>
      </c>
      <c r="I54" s="22" t="s">
        <v>466</v>
      </c>
      <c r="J54" s="25">
        <v>43286</v>
      </c>
      <c r="K54" s="25">
        <v>44421</v>
      </c>
      <c r="L54" s="24">
        <v>1457810</v>
      </c>
      <c r="M54" s="22" t="s">
        <v>444</v>
      </c>
      <c r="N54" s="22" t="s">
        <v>444</v>
      </c>
      <c r="O54" s="22" t="s">
        <v>445</v>
      </c>
      <c r="P54" s="22" t="s">
        <v>444</v>
      </c>
    </row>
    <row r="55" spans="1:16">
      <c r="A55" s="22" t="s">
        <v>669</v>
      </c>
      <c r="B55" s="22" t="s">
        <v>670</v>
      </c>
      <c r="C55" s="22" t="s">
        <v>671</v>
      </c>
      <c r="D55" s="22" t="s">
        <v>672</v>
      </c>
      <c r="E55" s="24">
        <v>4736320</v>
      </c>
      <c r="F55" s="22" t="s">
        <v>442</v>
      </c>
      <c r="G55" s="22" t="s">
        <v>442</v>
      </c>
      <c r="H55" s="22" t="s">
        <v>476</v>
      </c>
      <c r="I55" s="22" t="s">
        <v>673</v>
      </c>
      <c r="J55" s="25">
        <v>43305</v>
      </c>
      <c r="K55" s="25">
        <v>43762</v>
      </c>
      <c r="L55" s="24">
        <v>4736320</v>
      </c>
      <c r="M55" s="22" t="s">
        <v>478</v>
      </c>
      <c r="N55" s="22" t="s">
        <v>444</v>
      </c>
      <c r="O55" s="22" t="s">
        <v>445</v>
      </c>
      <c r="P55" s="22" t="s">
        <v>444</v>
      </c>
    </row>
    <row r="56" spans="1:16">
      <c r="A56" s="22" t="s">
        <v>128</v>
      </c>
      <c r="B56" s="22" t="s">
        <v>674</v>
      </c>
      <c r="C56" s="22" t="s">
        <v>675</v>
      </c>
      <c r="D56" s="22" t="s">
        <v>317</v>
      </c>
      <c r="E56" s="24">
        <v>2335460</v>
      </c>
      <c r="F56" s="22" t="s">
        <v>442</v>
      </c>
      <c r="G56" s="22" t="s">
        <v>529</v>
      </c>
      <c r="H56" s="22" t="s">
        <v>606</v>
      </c>
      <c r="I56" s="22" t="s">
        <v>586</v>
      </c>
      <c r="J56" s="25">
        <v>43311</v>
      </c>
      <c r="K56" s="25">
        <v>43855</v>
      </c>
      <c r="L56" s="24">
        <v>2218687</v>
      </c>
      <c r="M56" s="22" t="s">
        <v>478</v>
      </c>
      <c r="N56" s="22" t="s">
        <v>119</v>
      </c>
      <c r="O56" s="22" t="s">
        <v>537</v>
      </c>
      <c r="P56" s="22" t="s">
        <v>444</v>
      </c>
    </row>
    <row r="57" spans="1:16">
      <c r="A57" s="22" t="s">
        <v>196</v>
      </c>
      <c r="B57" s="22" t="s">
        <v>676</v>
      </c>
      <c r="C57" s="22" t="s">
        <v>677</v>
      </c>
      <c r="D57" s="22" t="s">
        <v>197</v>
      </c>
      <c r="E57" s="24">
        <v>3525430</v>
      </c>
      <c r="F57" s="22" t="s">
        <v>442</v>
      </c>
      <c r="G57" s="22" t="s">
        <v>442</v>
      </c>
      <c r="H57" s="22" t="s">
        <v>678</v>
      </c>
      <c r="I57" s="22" t="s">
        <v>679</v>
      </c>
      <c r="J57" s="25">
        <v>43370</v>
      </c>
      <c r="K57" s="25">
        <v>43762</v>
      </c>
      <c r="L57" s="24">
        <v>3525430</v>
      </c>
      <c r="M57" s="22" t="s">
        <v>478</v>
      </c>
      <c r="N57" s="22" t="s">
        <v>119</v>
      </c>
      <c r="O57" s="22" t="s">
        <v>537</v>
      </c>
      <c r="P57" s="22" t="s">
        <v>444</v>
      </c>
    </row>
    <row r="58" spans="1:16">
      <c r="A58" s="22" t="s">
        <v>680</v>
      </c>
      <c r="B58" s="22" t="s">
        <v>681</v>
      </c>
      <c r="C58" s="22" t="s">
        <v>682</v>
      </c>
      <c r="D58" s="22" t="s">
        <v>683</v>
      </c>
      <c r="E58" s="24">
        <v>50000</v>
      </c>
      <c r="F58" s="22" t="s">
        <v>442</v>
      </c>
      <c r="G58" s="22" t="s">
        <v>442</v>
      </c>
      <c r="H58" s="22" t="s">
        <v>442</v>
      </c>
      <c r="I58" s="22" t="s">
        <v>450</v>
      </c>
      <c r="J58" s="25">
        <v>42795</v>
      </c>
      <c r="K58" s="25"/>
      <c r="L58" s="24">
        <v>50000</v>
      </c>
      <c r="M58" s="22" t="s">
        <v>478</v>
      </c>
      <c r="N58" s="22" t="s">
        <v>444</v>
      </c>
      <c r="O58" s="22" t="s">
        <v>445</v>
      </c>
      <c r="P58" s="22" t="s">
        <v>444</v>
      </c>
    </row>
    <row r="59" spans="1:16">
      <c r="A59" s="22" t="s">
        <v>115</v>
      </c>
      <c r="B59" s="22" t="s">
        <v>684</v>
      </c>
      <c r="C59" s="22" t="s">
        <v>685</v>
      </c>
      <c r="D59" s="22" t="s">
        <v>686</v>
      </c>
      <c r="E59" s="24">
        <v>5261500</v>
      </c>
      <c r="F59" s="22" t="s">
        <v>442</v>
      </c>
      <c r="G59" s="22" t="s">
        <v>687</v>
      </c>
      <c r="H59" s="22" t="s">
        <v>688</v>
      </c>
      <c r="I59" s="22" t="s">
        <v>689</v>
      </c>
      <c r="J59" s="25">
        <v>43416</v>
      </c>
      <c r="K59" s="25">
        <v>43855</v>
      </c>
      <c r="L59" s="24">
        <v>2018500</v>
      </c>
      <c r="M59" s="22" t="s">
        <v>478</v>
      </c>
      <c r="N59" s="22" t="s">
        <v>119</v>
      </c>
      <c r="O59" s="22" t="s">
        <v>537</v>
      </c>
      <c r="P59" s="22" t="s">
        <v>444</v>
      </c>
    </row>
    <row r="60" spans="1:16">
      <c r="A60" s="22" t="s">
        <v>690</v>
      </c>
      <c r="B60" s="22" t="s">
        <v>691</v>
      </c>
      <c r="C60" s="22" t="s">
        <v>692</v>
      </c>
      <c r="D60" s="22" t="s">
        <v>693</v>
      </c>
      <c r="E60" s="24">
        <v>2500000</v>
      </c>
      <c r="F60" s="22" t="s">
        <v>442</v>
      </c>
      <c r="G60" s="22" t="s">
        <v>442</v>
      </c>
      <c r="H60" s="22" t="s">
        <v>442</v>
      </c>
      <c r="I60" s="22" t="s">
        <v>694</v>
      </c>
      <c r="J60" s="25">
        <v>43431</v>
      </c>
      <c r="K60" s="25">
        <v>43805</v>
      </c>
      <c r="L60" s="24">
        <v>2500000</v>
      </c>
      <c r="M60" s="22" t="s">
        <v>478</v>
      </c>
      <c r="N60" s="22" t="s">
        <v>444</v>
      </c>
      <c r="O60" s="22" t="s">
        <v>445</v>
      </c>
      <c r="P60" s="22" t="s">
        <v>444</v>
      </c>
    </row>
    <row r="61" spans="1:16">
      <c r="A61" s="22" t="s">
        <v>695</v>
      </c>
      <c r="B61" s="22" t="s">
        <v>696</v>
      </c>
      <c r="C61" s="22" t="s">
        <v>697</v>
      </c>
      <c r="D61" s="22" t="s">
        <v>698</v>
      </c>
      <c r="E61" s="24">
        <v>1000000</v>
      </c>
      <c r="F61" s="22" t="s">
        <v>442</v>
      </c>
      <c r="G61" s="22" t="s">
        <v>442</v>
      </c>
      <c r="H61" s="22" t="s">
        <v>442</v>
      </c>
      <c r="I61" s="22" t="s">
        <v>699</v>
      </c>
      <c r="J61" s="25">
        <v>43283</v>
      </c>
      <c r="K61" s="25">
        <v>43816</v>
      </c>
      <c r="L61" s="24">
        <v>1000000</v>
      </c>
      <c r="M61" s="22" t="s">
        <v>478</v>
      </c>
      <c r="N61" s="22" t="s">
        <v>444</v>
      </c>
      <c r="O61" s="22" t="s">
        <v>445</v>
      </c>
      <c r="P61" s="22" t="s">
        <v>444</v>
      </c>
    </row>
    <row r="62" spans="1:16">
      <c r="A62" s="22" t="s">
        <v>700</v>
      </c>
      <c r="B62" s="22" t="s">
        <v>701</v>
      </c>
      <c r="C62" s="22" t="s">
        <v>702</v>
      </c>
      <c r="D62" s="22" t="s">
        <v>703</v>
      </c>
      <c r="E62" s="24">
        <v>2690000</v>
      </c>
      <c r="F62" s="22" t="s">
        <v>442</v>
      </c>
      <c r="G62" s="22" t="s">
        <v>442</v>
      </c>
      <c r="H62" s="22" t="s">
        <v>442</v>
      </c>
      <c r="I62" s="22" t="s">
        <v>704</v>
      </c>
      <c r="J62" s="25">
        <v>43437</v>
      </c>
      <c r="K62" s="25">
        <v>43805</v>
      </c>
      <c r="L62" s="24">
        <v>2690000</v>
      </c>
      <c r="M62" s="22" t="s">
        <v>478</v>
      </c>
      <c r="N62" s="22" t="s">
        <v>444</v>
      </c>
      <c r="O62" s="22" t="s">
        <v>445</v>
      </c>
      <c r="P62" s="22" t="s">
        <v>444</v>
      </c>
    </row>
    <row r="63" spans="1:16">
      <c r="A63" s="22" t="s">
        <v>705</v>
      </c>
      <c r="B63" s="22" t="s">
        <v>706</v>
      </c>
      <c r="C63" s="22" t="s">
        <v>707</v>
      </c>
      <c r="D63" s="22" t="s">
        <v>708</v>
      </c>
      <c r="E63" s="24">
        <v>74600</v>
      </c>
      <c r="F63" s="22" t="s">
        <v>442</v>
      </c>
      <c r="G63" s="22" t="s">
        <v>442</v>
      </c>
      <c r="H63" s="22" t="s">
        <v>442</v>
      </c>
      <c r="I63" s="22" t="s">
        <v>466</v>
      </c>
      <c r="J63" s="25">
        <v>43430</v>
      </c>
      <c r="K63" s="25">
        <v>43817</v>
      </c>
      <c r="L63" s="24">
        <v>74600</v>
      </c>
      <c r="M63" s="22" t="s">
        <v>444</v>
      </c>
      <c r="N63" s="22" t="s">
        <v>444</v>
      </c>
      <c r="O63" s="22" t="s">
        <v>445</v>
      </c>
      <c r="P63" s="22" t="s">
        <v>444</v>
      </c>
    </row>
    <row r="64" spans="1:16">
      <c r="A64" s="22" t="s">
        <v>123</v>
      </c>
      <c r="B64" s="22" t="s">
        <v>709</v>
      </c>
      <c r="C64" s="22" t="s">
        <v>710</v>
      </c>
      <c r="D64" s="22" t="s">
        <v>711</v>
      </c>
      <c r="E64" s="24">
        <v>10899000</v>
      </c>
      <c r="F64" s="22" t="s">
        <v>688</v>
      </c>
      <c r="G64" s="22" t="s">
        <v>585</v>
      </c>
      <c r="H64" s="22" t="s">
        <v>688</v>
      </c>
      <c r="I64" s="22" t="s">
        <v>712</v>
      </c>
      <c r="J64" s="25">
        <v>43966</v>
      </c>
      <c r="K64" s="25"/>
      <c r="L64" s="24">
        <v>0</v>
      </c>
      <c r="M64" s="22" t="s">
        <v>478</v>
      </c>
      <c r="N64" s="22" t="s">
        <v>89</v>
      </c>
      <c r="O64" s="22" t="s">
        <v>713</v>
      </c>
      <c r="P64" s="22" t="s">
        <v>444</v>
      </c>
    </row>
    <row r="65" spans="1:16">
      <c r="A65" s="22" t="s">
        <v>198</v>
      </c>
      <c r="B65" s="22" t="s">
        <v>714</v>
      </c>
      <c r="C65" s="22" t="s">
        <v>715</v>
      </c>
      <c r="D65" s="22" t="s">
        <v>199</v>
      </c>
      <c r="E65" s="24">
        <v>429110.68</v>
      </c>
      <c r="F65" s="22" t="s">
        <v>442</v>
      </c>
      <c r="G65" s="22" t="s">
        <v>442</v>
      </c>
      <c r="H65" s="22" t="s">
        <v>716</v>
      </c>
      <c r="I65" s="22" t="s">
        <v>717</v>
      </c>
      <c r="J65" s="25">
        <v>43515</v>
      </c>
      <c r="K65" s="25">
        <v>44454</v>
      </c>
      <c r="L65" s="24">
        <v>429110.68</v>
      </c>
      <c r="M65" s="22" t="s">
        <v>478</v>
      </c>
      <c r="N65" s="22" t="s">
        <v>131</v>
      </c>
      <c r="O65" s="22" t="s">
        <v>718</v>
      </c>
      <c r="P65" s="22" t="s">
        <v>444</v>
      </c>
    </row>
    <row r="66" spans="1:16">
      <c r="A66" s="22" t="s">
        <v>201</v>
      </c>
      <c r="B66" s="22" t="s">
        <v>719</v>
      </c>
      <c r="C66" s="22" t="s">
        <v>720</v>
      </c>
      <c r="D66" s="22" t="s">
        <v>202</v>
      </c>
      <c r="E66" s="24">
        <v>410788.36</v>
      </c>
      <c r="F66" s="22" t="s">
        <v>442</v>
      </c>
      <c r="G66" s="22" t="s">
        <v>442</v>
      </c>
      <c r="H66" s="22" t="s">
        <v>716</v>
      </c>
      <c r="I66" s="22" t="s">
        <v>717</v>
      </c>
      <c r="J66" s="25">
        <v>43515</v>
      </c>
      <c r="K66" s="25">
        <v>44454</v>
      </c>
      <c r="L66" s="24">
        <v>410788.36</v>
      </c>
      <c r="M66" s="22" t="s">
        <v>478</v>
      </c>
      <c r="N66" s="22" t="s">
        <v>131</v>
      </c>
      <c r="O66" s="22" t="s">
        <v>718</v>
      </c>
      <c r="P66" s="22" t="s">
        <v>444</v>
      </c>
    </row>
    <row r="67" spans="1:16">
      <c r="A67" s="22" t="s">
        <v>155</v>
      </c>
      <c r="B67" s="22" t="s">
        <v>721</v>
      </c>
      <c r="C67" s="22" t="s">
        <v>722</v>
      </c>
      <c r="D67" s="22" t="s">
        <v>723</v>
      </c>
      <c r="E67" s="24">
        <v>950000</v>
      </c>
      <c r="F67" s="22" t="s">
        <v>724</v>
      </c>
      <c r="G67" s="22" t="s">
        <v>442</v>
      </c>
      <c r="H67" s="22" t="s">
        <v>724</v>
      </c>
      <c r="I67" s="22" t="s">
        <v>725</v>
      </c>
      <c r="J67" s="25">
        <v>43563</v>
      </c>
      <c r="K67" s="25"/>
      <c r="L67" s="24">
        <v>950000</v>
      </c>
      <c r="M67" s="22" t="s">
        <v>478</v>
      </c>
      <c r="N67" s="22" t="s">
        <v>444</v>
      </c>
      <c r="O67" s="22" t="s">
        <v>445</v>
      </c>
      <c r="P67" s="22" t="s">
        <v>726</v>
      </c>
    </row>
    <row r="68" spans="1:16">
      <c r="A68" s="22" t="s">
        <v>203</v>
      </c>
      <c r="B68" s="22" t="s">
        <v>727</v>
      </c>
      <c r="C68" s="22" t="s">
        <v>728</v>
      </c>
      <c r="D68" s="22" t="s">
        <v>204</v>
      </c>
      <c r="E68" s="24">
        <v>700000</v>
      </c>
      <c r="F68" s="22" t="s">
        <v>442</v>
      </c>
      <c r="G68" s="22" t="s">
        <v>442</v>
      </c>
      <c r="H68" s="22" t="s">
        <v>442</v>
      </c>
      <c r="I68" s="22" t="s">
        <v>729</v>
      </c>
      <c r="J68" s="25">
        <v>43580</v>
      </c>
      <c r="K68" s="25"/>
      <c r="L68" s="24">
        <v>700000</v>
      </c>
      <c r="M68" s="22" t="s">
        <v>478</v>
      </c>
      <c r="N68" s="22" t="s">
        <v>89</v>
      </c>
      <c r="O68" s="22" t="s">
        <v>713</v>
      </c>
      <c r="P68" s="22" t="s">
        <v>444</v>
      </c>
    </row>
    <row r="69" spans="1:16">
      <c r="A69" s="22" t="s">
        <v>141</v>
      </c>
      <c r="B69" s="22" t="s">
        <v>730</v>
      </c>
      <c r="C69" s="22" t="s">
        <v>731</v>
      </c>
      <c r="D69" s="22" t="s">
        <v>319</v>
      </c>
      <c r="E69" s="24">
        <v>1342200</v>
      </c>
      <c r="F69" s="22" t="s">
        <v>442</v>
      </c>
      <c r="G69" s="22" t="s">
        <v>732</v>
      </c>
      <c r="H69" s="22" t="s">
        <v>688</v>
      </c>
      <c r="I69" s="22" t="s">
        <v>733</v>
      </c>
      <c r="J69" s="25">
        <v>43615</v>
      </c>
      <c r="K69" s="25"/>
      <c r="L69" s="24">
        <v>939540</v>
      </c>
      <c r="M69" s="22" t="s">
        <v>478</v>
      </c>
      <c r="N69" s="22" t="s">
        <v>119</v>
      </c>
      <c r="O69" s="22" t="s">
        <v>537</v>
      </c>
      <c r="P69" s="22" t="s">
        <v>444</v>
      </c>
    </row>
    <row r="70" spans="1:16">
      <c r="A70" s="22" t="s">
        <v>734</v>
      </c>
      <c r="B70" s="22" t="s">
        <v>735</v>
      </c>
      <c r="C70" s="22" t="s">
        <v>736</v>
      </c>
      <c r="D70" s="22" t="s">
        <v>737</v>
      </c>
      <c r="E70" s="24">
        <v>617000</v>
      </c>
      <c r="F70" s="22" t="s">
        <v>442</v>
      </c>
      <c r="G70" s="22" t="s">
        <v>442</v>
      </c>
      <c r="H70" s="22" t="s">
        <v>442</v>
      </c>
      <c r="I70" s="22" t="s">
        <v>450</v>
      </c>
      <c r="J70" s="25">
        <v>43627</v>
      </c>
      <c r="K70" s="25"/>
      <c r="L70" s="24">
        <v>617000</v>
      </c>
      <c r="M70" s="22" t="s">
        <v>478</v>
      </c>
      <c r="N70" s="22" t="s">
        <v>738</v>
      </c>
      <c r="O70" s="22" t="s">
        <v>739</v>
      </c>
      <c r="P70" s="22" t="s">
        <v>444</v>
      </c>
    </row>
    <row r="71" spans="1:16">
      <c r="A71" s="22" t="s">
        <v>99</v>
      </c>
      <c r="B71" s="22" t="s">
        <v>740</v>
      </c>
      <c r="C71" s="22" t="s">
        <v>741</v>
      </c>
      <c r="D71" s="22" t="s">
        <v>742</v>
      </c>
      <c r="E71" s="24">
        <v>14500000</v>
      </c>
      <c r="F71" s="22" t="s">
        <v>688</v>
      </c>
      <c r="G71" s="22" t="s">
        <v>476</v>
      </c>
      <c r="H71" s="22" t="s">
        <v>743</v>
      </c>
      <c r="I71" s="22" t="s">
        <v>744</v>
      </c>
      <c r="J71" s="25">
        <v>43668</v>
      </c>
      <c r="K71" s="25"/>
      <c r="L71" s="24">
        <v>13050000</v>
      </c>
      <c r="M71" s="22" t="s">
        <v>478</v>
      </c>
      <c r="N71" s="22" t="s">
        <v>444</v>
      </c>
      <c r="O71" s="22" t="s">
        <v>445</v>
      </c>
      <c r="P71" s="22" t="s">
        <v>444</v>
      </c>
    </row>
    <row r="72" spans="1:16">
      <c r="A72" s="22" t="s">
        <v>158</v>
      </c>
      <c r="B72" s="22" t="s">
        <v>745</v>
      </c>
      <c r="C72" s="22" t="s">
        <v>746</v>
      </c>
      <c r="D72" s="22" t="s">
        <v>747</v>
      </c>
      <c r="E72" s="24">
        <v>920900</v>
      </c>
      <c r="F72" s="22" t="s">
        <v>442</v>
      </c>
      <c r="G72" s="22" t="s">
        <v>442</v>
      </c>
      <c r="H72" s="22" t="s">
        <v>688</v>
      </c>
      <c r="I72" s="22" t="s">
        <v>748</v>
      </c>
      <c r="J72" s="25">
        <v>43711</v>
      </c>
      <c r="K72" s="25">
        <v>44180</v>
      </c>
      <c r="L72" s="24">
        <v>920900</v>
      </c>
      <c r="M72" s="22" t="s">
        <v>478</v>
      </c>
      <c r="N72" s="22" t="s">
        <v>119</v>
      </c>
      <c r="O72" s="22" t="s">
        <v>537</v>
      </c>
      <c r="P72" s="22" t="s">
        <v>444</v>
      </c>
    </row>
    <row r="73" spans="1:16">
      <c r="A73" s="22" t="s">
        <v>193</v>
      </c>
      <c r="B73" s="22" t="s">
        <v>749</v>
      </c>
      <c r="C73" s="22" t="s">
        <v>750</v>
      </c>
      <c r="D73" s="22" t="s">
        <v>194</v>
      </c>
      <c r="E73" s="24">
        <v>3850000</v>
      </c>
      <c r="F73" s="22" t="s">
        <v>442</v>
      </c>
      <c r="G73" s="22" t="s">
        <v>442</v>
      </c>
      <c r="H73" s="22" t="s">
        <v>442</v>
      </c>
      <c r="I73" s="22" t="s">
        <v>729</v>
      </c>
      <c r="J73" s="25">
        <v>43767</v>
      </c>
      <c r="K73" s="25"/>
      <c r="L73" s="24">
        <v>3850000</v>
      </c>
      <c r="M73" s="22" t="s">
        <v>478</v>
      </c>
      <c r="N73" s="22" t="s">
        <v>89</v>
      </c>
      <c r="O73" s="22" t="s">
        <v>713</v>
      </c>
      <c r="P73" s="22" t="s">
        <v>444</v>
      </c>
    </row>
    <row r="74" spans="1:16">
      <c r="A74" s="22" t="s">
        <v>182</v>
      </c>
      <c r="B74" s="22" t="s">
        <v>751</v>
      </c>
      <c r="C74" s="22" t="s">
        <v>752</v>
      </c>
      <c r="D74" s="22" t="s">
        <v>753</v>
      </c>
      <c r="E74" s="24">
        <v>299775</v>
      </c>
      <c r="F74" s="22" t="s">
        <v>442</v>
      </c>
      <c r="G74" s="22" t="s">
        <v>442</v>
      </c>
      <c r="H74" s="22" t="s">
        <v>442</v>
      </c>
      <c r="I74" s="22" t="s">
        <v>450</v>
      </c>
      <c r="J74" s="25">
        <v>43473</v>
      </c>
      <c r="K74" s="25"/>
      <c r="L74" s="24">
        <v>299775</v>
      </c>
      <c r="M74" s="22" t="s">
        <v>444</v>
      </c>
      <c r="N74" s="22" t="s">
        <v>444</v>
      </c>
      <c r="O74" s="22" t="s">
        <v>445</v>
      </c>
      <c r="P74" s="22" t="s">
        <v>444</v>
      </c>
    </row>
    <row r="75" spans="1:16">
      <c r="A75" s="22" t="s">
        <v>179</v>
      </c>
      <c r="B75" s="22" t="s">
        <v>754</v>
      </c>
      <c r="C75" s="22" t="s">
        <v>755</v>
      </c>
      <c r="D75" s="22" t="s">
        <v>756</v>
      </c>
      <c r="E75" s="24">
        <v>350000</v>
      </c>
      <c r="F75" s="22" t="s">
        <v>442</v>
      </c>
      <c r="G75" s="22" t="s">
        <v>585</v>
      </c>
      <c r="H75" s="22" t="s">
        <v>606</v>
      </c>
      <c r="I75" s="22" t="s">
        <v>586</v>
      </c>
      <c r="J75" s="25">
        <v>43798</v>
      </c>
      <c r="K75" s="25"/>
      <c r="L75" s="24">
        <v>0</v>
      </c>
      <c r="M75" s="22" t="s">
        <v>478</v>
      </c>
      <c r="N75" s="22" t="s">
        <v>119</v>
      </c>
      <c r="O75" s="22" t="s">
        <v>537</v>
      </c>
      <c r="P75" s="22" t="s">
        <v>444</v>
      </c>
    </row>
    <row r="76" spans="1:16">
      <c r="A76" s="22" t="s">
        <v>205</v>
      </c>
      <c r="B76" s="22" t="s">
        <v>757</v>
      </c>
      <c r="C76" s="22" t="s">
        <v>758</v>
      </c>
      <c r="D76" s="22" t="s">
        <v>759</v>
      </c>
      <c r="E76" s="24">
        <v>1090000</v>
      </c>
      <c r="F76" s="22" t="s">
        <v>442</v>
      </c>
      <c r="G76" s="22" t="s">
        <v>442</v>
      </c>
      <c r="H76" s="22" t="s">
        <v>529</v>
      </c>
      <c r="I76" s="22" t="s">
        <v>760</v>
      </c>
      <c r="J76" s="25">
        <v>43818</v>
      </c>
      <c r="K76" s="25">
        <v>44188</v>
      </c>
      <c r="L76" s="24">
        <v>1090000</v>
      </c>
      <c r="M76" s="22" t="s">
        <v>478</v>
      </c>
      <c r="N76" s="22" t="s">
        <v>444</v>
      </c>
      <c r="O76" s="22" t="s">
        <v>445</v>
      </c>
      <c r="P76" s="22" t="s">
        <v>444</v>
      </c>
    </row>
    <row r="77" spans="1:16">
      <c r="A77" s="22" t="s">
        <v>135</v>
      </c>
      <c r="B77" s="22" t="s">
        <v>761</v>
      </c>
      <c r="C77" s="22" t="s">
        <v>762</v>
      </c>
      <c r="D77" s="22" t="s">
        <v>763</v>
      </c>
      <c r="E77" s="24">
        <v>1940300</v>
      </c>
      <c r="F77" s="22" t="s">
        <v>442</v>
      </c>
      <c r="G77" s="22" t="s">
        <v>585</v>
      </c>
      <c r="H77" s="22" t="s">
        <v>585</v>
      </c>
      <c r="I77" s="22" t="s">
        <v>764</v>
      </c>
      <c r="J77" s="25">
        <v>43823</v>
      </c>
      <c r="K77" s="25"/>
      <c r="L77" s="24">
        <v>0</v>
      </c>
      <c r="M77" s="22" t="s">
        <v>478</v>
      </c>
      <c r="N77" s="22" t="s">
        <v>444</v>
      </c>
      <c r="O77" s="22" t="s">
        <v>445</v>
      </c>
      <c r="P77" s="22" t="s">
        <v>444</v>
      </c>
    </row>
    <row r="78" spans="1:16">
      <c r="A78" s="22" t="s">
        <v>83</v>
      </c>
      <c r="B78" s="22" t="s">
        <v>765</v>
      </c>
      <c r="C78" s="22" t="s">
        <v>766</v>
      </c>
      <c r="D78" s="22" t="s">
        <v>767</v>
      </c>
      <c r="E78" s="24">
        <v>19473300</v>
      </c>
      <c r="F78" s="22" t="s">
        <v>442</v>
      </c>
      <c r="G78" s="22" t="s">
        <v>768</v>
      </c>
      <c r="H78" s="22" t="s">
        <v>688</v>
      </c>
      <c r="I78" s="22" t="s">
        <v>769</v>
      </c>
      <c r="J78" s="25">
        <v>43823</v>
      </c>
      <c r="K78" s="25">
        <v>44188</v>
      </c>
      <c r="L78" s="24">
        <v>15578640</v>
      </c>
      <c r="M78" s="22" t="s">
        <v>478</v>
      </c>
      <c r="N78" s="22" t="s">
        <v>444</v>
      </c>
      <c r="O78" s="22" t="s">
        <v>445</v>
      </c>
      <c r="P78" s="22" t="s">
        <v>444</v>
      </c>
    </row>
    <row r="79" spans="1:16">
      <c r="A79" s="22" t="s">
        <v>189</v>
      </c>
      <c r="B79" s="22" t="s">
        <v>770</v>
      </c>
      <c r="C79" s="22" t="s">
        <v>771</v>
      </c>
      <c r="D79" s="22" t="s">
        <v>190</v>
      </c>
      <c r="E79" s="24">
        <v>2865600</v>
      </c>
      <c r="F79" s="22" t="s">
        <v>772</v>
      </c>
      <c r="G79" s="22" t="s">
        <v>678</v>
      </c>
      <c r="H79" s="22" t="s">
        <v>772</v>
      </c>
      <c r="I79" s="22" t="s">
        <v>773</v>
      </c>
      <c r="J79" s="25">
        <v>43818</v>
      </c>
      <c r="K79" s="25"/>
      <c r="L79" s="24">
        <v>1432800</v>
      </c>
      <c r="M79" s="22" t="s">
        <v>478</v>
      </c>
      <c r="N79" s="22" t="s">
        <v>444</v>
      </c>
      <c r="O79" s="22" t="s">
        <v>445</v>
      </c>
      <c r="P79" s="22" t="s">
        <v>444</v>
      </c>
    </row>
    <row r="80" spans="1:16">
      <c r="A80" s="22" t="s">
        <v>219</v>
      </c>
      <c r="B80" s="22" t="s">
        <v>774</v>
      </c>
      <c r="C80" s="22" t="s">
        <v>775</v>
      </c>
      <c r="D80" s="22" t="s">
        <v>776</v>
      </c>
      <c r="E80" s="24">
        <v>1537200</v>
      </c>
      <c r="F80" s="22" t="s">
        <v>688</v>
      </c>
      <c r="G80" s="22" t="s">
        <v>688</v>
      </c>
      <c r="H80" s="22" t="s">
        <v>688</v>
      </c>
      <c r="I80" s="22" t="s">
        <v>777</v>
      </c>
      <c r="J80" s="25">
        <v>43850</v>
      </c>
      <c r="K80" s="25">
        <v>44362</v>
      </c>
      <c r="L80" s="24">
        <v>461160</v>
      </c>
      <c r="M80" s="22" t="s">
        <v>478</v>
      </c>
      <c r="N80" s="22" t="s">
        <v>444</v>
      </c>
      <c r="O80" s="22" t="s">
        <v>445</v>
      </c>
      <c r="P80" s="22" t="s">
        <v>778</v>
      </c>
    </row>
    <row r="81" spans="1:16">
      <c r="A81" s="22" t="s">
        <v>223</v>
      </c>
      <c r="B81" s="22" t="s">
        <v>779</v>
      </c>
      <c r="C81" s="22" t="s">
        <v>780</v>
      </c>
      <c r="D81" s="22" t="s">
        <v>781</v>
      </c>
      <c r="E81" s="24">
        <v>2300000</v>
      </c>
      <c r="F81" s="22" t="s">
        <v>688</v>
      </c>
      <c r="G81" s="22" t="s">
        <v>688</v>
      </c>
      <c r="H81" s="22" t="s">
        <v>688</v>
      </c>
      <c r="I81" s="22" t="s">
        <v>712</v>
      </c>
      <c r="J81" s="25">
        <v>43850</v>
      </c>
      <c r="K81" s="25">
        <v>44362</v>
      </c>
      <c r="L81" s="24">
        <v>690000</v>
      </c>
      <c r="M81" s="22" t="s">
        <v>478</v>
      </c>
      <c r="N81" s="22" t="s">
        <v>444</v>
      </c>
      <c r="O81" s="22" t="s">
        <v>445</v>
      </c>
      <c r="P81" s="22" t="s">
        <v>778</v>
      </c>
    </row>
    <row r="82" spans="1:16">
      <c r="A82" s="22" t="s">
        <v>210</v>
      </c>
      <c r="B82" s="22" t="s">
        <v>782</v>
      </c>
      <c r="C82" s="22" t="s">
        <v>783</v>
      </c>
      <c r="D82" s="22" t="s">
        <v>784</v>
      </c>
      <c r="E82" s="24">
        <v>1443600</v>
      </c>
      <c r="F82" s="22" t="s">
        <v>585</v>
      </c>
      <c r="G82" s="22" t="s">
        <v>585</v>
      </c>
      <c r="H82" s="22" t="s">
        <v>585</v>
      </c>
      <c r="I82" s="22" t="s">
        <v>785</v>
      </c>
      <c r="J82" s="25">
        <v>43851</v>
      </c>
      <c r="K82" s="25"/>
      <c r="L82" s="24">
        <v>0</v>
      </c>
      <c r="M82" s="22" t="s">
        <v>478</v>
      </c>
      <c r="N82" s="22" t="s">
        <v>444</v>
      </c>
      <c r="O82" s="22" t="s">
        <v>445</v>
      </c>
      <c r="P82" s="22" t="s">
        <v>444</v>
      </c>
    </row>
    <row r="83" spans="1:16">
      <c r="A83" s="22" t="s">
        <v>225</v>
      </c>
      <c r="B83" s="22" t="s">
        <v>786</v>
      </c>
      <c r="C83" s="22" t="s">
        <v>787</v>
      </c>
      <c r="D83" s="22" t="s">
        <v>788</v>
      </c>
      <c r="E83" s="24">
        <v>5124504</v>
      </c>
      <c r="F83" s="22" t="s">
        <v>585</v>
      </c>
      <c r="G83" s="22" t="s">
        <v>585</v>
      </c>
      <c r="H83" s="22" t="s">
        <v>585</v>
      </c>
      <c r="I83" s="22" t="s">
        <v>777</v>
      </c>
      <c r="J83" s="25">
        <v>43921</v>
      </c>
      <c r="K83" s="25"/>
      <c r="L83" s="24">
        <v>0</v>
      </c>
      <c r="M83" s="22" t="s">
        <v>478</v>
      </c>
      <c r="N83" s="22" t="s">
        <v>444</v>
      </c>
      <c r="O83" s="22" t="s">
        <v>445</v>
      </c>
      <c r="P83" s="22" t="s">
        <v>789</v>
      </c>
    </row>
    <row r="84" spans="1:16">
      <c r="A84" s="22" t="s">
        <v>229</v>
      </c>
      <c r="B84" s="22" t="s">
        <v>786</v>
      </c>
      <c r="C84" s="22" t="s">
        <v>787</v>
      </c>
      <c r="D84" s="22" t="s">
        <v>788</v>
      </c>
      <c r="E84" s="24">
        <v>5124504</v>
      </c>
      <c r="F84" s="22" t="s">
        <v>585</v>
      </c>
      <c r="G84" s="22" t="s">
        <v>585</v>
      </c>
      <c r="H84" s="22" t="s">
        <v>585</v>
      </c>
      <c r="I84" s="22" t="s">
        <v>777</v>
      </c>
      <c r="J84" s="25">
        <v>43921</v>
      </c>
      <c r="K84" s="25"/>
      <c r="L84" s="24">
        <v>0</v>
      </c>
      <c r="M84" s="22" t="s">
        <v>478</v>
      </c>
      <c r="N84" s="22" t="s">
        <v>444</v>
      </c>
      <c r="O84" s="22" t="s">
        <v>445</v>
      </c>
      <c r="P84" s="22" t="s">
        <v>789</v>
      </c>
    </row>
    <row r="85" spans="1:16">
      <c r="A85" s="22" t="s">
        <v>231</v>
      </c>
      <c r="B85" s="22" t="s">
        <v>786</v>
      </c>
      <c r="C85" s="22" t="s">
        <v>787</v>
      </c>
      <c r="D85" s="22" t="s">
        <v>788</v>
      </c>
      <c r="E85" s="24">
        <v>5124504</v>
      </c>
      <c r="F85" s="22" t="s">
        <v>585</v>
      </c>
      <c r="G85" s="22" t="s">
        <v>585</v>
      </c>
      <c r="H85" s="22" t="s">
        <v>585</v>
      </c>
      <c r="I85" s="22" t="s">
        <v>777</v>
      </c>
      <c r="J85" s="25">
        <v>43921</v>
      </c>
      <c r="K85" s="25"/>
      <c r="L85" s="24">
        <v>0</v>
      </c>
      <c r="M85" s="22" t="s">
        <v>478</v>
      </c>
      <c r="N85" s="22" t="s">
        <v>444</v>
      </c>
      <c r="O85" s="22" t="s">
        <v>445</v>
      </c>
      <c r="P85" s="22" t="s">
        <v>789</v>
      </c>
    </row>
    <row r="86" spans="1:16">
      <c r="A86" s="22" t="s">
        <v>234</v>
      </c>
      <c r="B86" s="22" t="s">
        <v>786</v>
      </c>
      <c r="C86" s="22" t="s">
        <v>787</v>
      </c>
      <c r="D86" s="22" t="s">
        <v>788</v>
      </c>
      <c r="E86" s="24">
        <v>5124504</v>
      </c>
      <c r="F86" s="22" t="s">
        <v>585</v>
      </c>
      <c r="G86" s="22" t="s">
        <v>585</v>
      </c>
      <c r="H86" s="22" t="s">
        <v>585</v>
      </c>
      <c r="I86" s="22" t="s">
        <v>777</v>
      </c>
      <c r="J86" s="25">
        <v>43921</v>
      </c>
      <c r="K86" s="25"/>
      <c r="L86" s="24">
        <v>0</v>
      </c>
      <c r="M86" s="22" t="s">
        <v>478</v>
      </c>
      <c r="N86" s="22" t="s">
        <v>444</v>
      </c>
      <c r="O86" s="22" t="s">
        <v>445</v>
      </c>
      <c r="P86" s="22" t="s">
        <v>789</v>
      </c>
    </row>
    <row r="87" spans="1:16">
      <c r="A87" s="22" t="s">
        <v>237</v>
      </c>
      <c r="B87" s="22" t="s">
        <v>786</v>
      </c>
      <c r="C87" s="22" t="s">
        <v>787</v>
      </c>
      <c r="D87" s="22" t="s">
        <v>788</v>
      </c>
      <c r="E87" s="24">
        <v>5124504</v>
      </c>
      <c r="F87" s="22" t="s">
        <v>585</v>
      </c>
      <c r="G87" s="22" t="s">
        <v>585</v>
      </c>
      <c r="H87" s="22" t="s">
        <v>585</v>
      </c>
      <c r="I87" s="22" t="s">
        <v>777</v>
      </c>
      <c r="J87" s="25">
        <v>43921</v>
      </c>
      <c r="K87" s="25"/>
      <c r="L87" s="24">
        <v>0</v>
      </c>
      <c r="M87" s="22" t="s">
        <v>478</v>
      </c>
      <c r="N87" s="22" t="s">
        <v>444</v>
      </c>
      <c r="O87" s="22" t="s">
        <v>445</v>
      </c>
      <c r="P87" s="22" t="s">
        <v>789</v>
      </c>
    </row>
    <row r="88" spans="1:16">
      <c r="A88" s="22" t="s">
        <v>240</v>
      </c>
      <c r="B88" s="22" t="s">
        <v>786</v>
      </c>
      <c r="C88" s="22" t="s">
        <v>787</v>
      </c>
      <c r="D88" s="22" t="s">
        <v>788</v>
      </c>
      <c r="E88" s="24">
        <v>5124504</v>
      </c>
      <c r="F88" s="22" t="s">
        <v>585</v>
      </c>
      <c r="G88" s="22" t="s">
        <v>585</v>
      </c>
      <c r="H88" s="22" t="s">
        <v>585</v>
      </c>
      <c r="I88" s="22" t="s">
        <v>777</v>
      </c>
      <c r="J88" s="25">
        <v>43921</v>
      </c>
      <c r="K88" s="25"/>
      <c r="L88" s="24">
        <v>0</v>
      </c>
      <c r="M88" s="22" t="s">
        <v>478</v>
      </c>
      <c r="N88" s="22" t="s">
        <v>444</v>
      </c>
      <c r="O88" s="22" t="s">
        <v>445</v>
      </c>
      <c r="P88" s="22" t="s">
        <v>789</v>
      </c>
    </row>
    <row r="89" spans="1:16">
      <c r="A89" s="22" t="s">
        <v>243</v>
      </c>
      <c r="B89" s="22" t="s">
        <v>786</v>
      </c>
      <c r="C89" s="22" t="s">
        <v>787</v>
      </c>
      <c r="D89" s="22" t="s">
        <v>788</v>
      </c>
      <c r="E89" s="24">
        <v>5124504</v>
      </c>
      <c r="F89" s="22" t="s">
        <v>585</v>
      </c>
      <c r="G89" s="22" t="s">
        <v>585</v>
      </c>
      <c r="H89" s="22" t="s">
        <v>585</v>
      </c>
      <c r="I89" s="22" t="s">
        <v>777</v>
      </c>
      <c r="J89" s="25">
        <v>43921</v>
      </c>
      <c r="K89" s="25"/>
      <c r="L89" s="24">
        <v>0</v>
      </c>
      <c r="M89" s="22" t="s">
        <v>478</v>
      </c>
      <c r="N89" s="22" t="s">
        <v>444</v>
      </c>
      <c r="O89" s="22" t="s">
        <v>445</v>
      </c>
      <c r="P89" s="22" t="s">
        <v>789</v>
      </c>
    </row>
    <row r="90" spans="1:16">
      <c r="A90" s="22" t="s">
        <v>245</v>
      </c>
      <c r="B90" s="22" t="s">
        <v>786</v>
      </c>
      <c r="C90" s="22" t="s">
        <v>787</v>
      </c>
      <c r="D90" s="22" t="s">
        <v>788</v>
      </c>
      <c r="E90" s="24">
        <v>5124504</v>
      </c>
      <c r="F90" s="22" t="s">
        <v>585</v>
      </c>
      <c r="G90" s="22" t="s">
        <v>585</v>
      </c>
      <c r="H90" s="22" t="s">
        <v>585</v>
      </c>
      <c r="I90" s="22" t="s">
        <v>777</v>
      </c>
      <c r="J90" s="25">
        <v>43921</v>
      </c>
      <c r="K90" s="25"/>
      <c r="L90" s="24">
        <v>0</v>
      </c>
      <c r="M90" s="22" t="s">
        <v>478</v>
      </c>
      <c r="N90" s="22" t="s">
        <v>444</v>
      </c>
      <c r="O90" s="22" t="s">
        <v>445</v>
      </c>
      <c r="P90" s="22" t="s">
        <v>789</v>
      </c>
    </row>
    <row r="91" spans="1:16">
      <c r="A91" s="22" t="s">
        <v>247</v>
      </c>
      <c r="B91" s="22" t="s">
        <v>786</v>
      </c>
      <c r="C91" s="22" t="s">
        <v>787</v>
      </c>
      <c r="D91" s="22" t="s">
        <v>788</v>
      </c>
      <c r="E91" s="24">
        <v>5124504</v>
      </c>
      <c r="F91" s="22" t="s">
        <v>585</v>
      </c>
      <c r="G91" s="22" t="s">
        <v>585</v>
      </c>
      <c r="H91" s="22" t="s">
        <v>585</v>
      </c>
      <c r="I91" s="22" t="s">
        <v>777</v>
      </c>
      <c r="J91" s="25">
        <v>43921</v>
      </c>
      <c r="K91" s="25"/>
      <c r="L91" s="24">
        <v>0</v>
      </c>
      <c r="M91" s="22" t="s">
        <v>478</v>
      </c>
      <c r="N91" s="22" t="s">
        <v>444</v>
      </c>
      <c r="O91" s="22" t="s">
        <v>445</v>
      </c>
      <c r="P91" s="22" t="s">
        <v>789</v>
      </c>
    </row>
    <row r="92" spans="1:16">
      <c r="A92" s="22" t="s">
        <v>251</v>
      </c>
      <c r="B92" s="22" t="s">
        <v>786</v>
      </c>
      <c r="C92" s="22" t="s">
        <v>787</v>
      </c>
      <c r="D92" s="22" t="s">
        <v>788</v>
      </c>
      <c r="E92" s="24">
        <v>5124504</v>
      </c>
      <c r="F92" s="22" t="s">
        <v>585</v>
      </c>
      <c r="G92" s="22" t="s">
        <v>585</v>
      </c>
      <c r="H92" s="22" t="s">
        <v>585</v>
      </c>
      <c r="I92" s="22" t="s">
        <v>777</v>
      </c>
      <c r="J92" s="25">
        <v>43921</v>
      </c>
      <c r="K92" s="25"/>
      <c r="L92" s="24">
        <v>0</v>
      </c>
      <c r="M92" s="22" t="s">
        <v>478</v>
      </c>
      <c r="N92" s="22" t="s">
        <v>444</v>
      </c>
      <c r="O92" s="22" t="s">
        <v>445</v>
      </c>
      <c r="P92" s="22" t="s">
        <v>789</v>
      </c>
    </row>
    <row r="93" spans="1:16">
      <c r="A93" s="22" t="s">
        <v>254</v>
      </c>
      <c r="B93" s="22" t="s">
        <v>786</v>
      </c>
      <c r="C93" s="22" t="s">
        <v>787</v>
      </c>
      <c r="D93" s="22" t="s">
        <v>788</v>
      </c>
      <c r="E93" s="24">
        <v>5124504</v>
      </c>
      <c r="F93" s="22" t="s">
        <v>585</v>
      </c>
      <c r="G93" s="22" t="s">
        <v>585</v>
      </c>
      <c r="H93" s="22" t="s">
        <v>585</v>
      </c>
      <c r="I93" s="22" t="s">
        <v>777</v>
      </c>
      <c r="J93" s="25">
        <v>43921</v>
      </c>
      <c r="K93" s="25"/>
      <c r="L93" s="24">
        <v>0</v>
      </c>
      <c r="M93" s="22" t="s">
        <v>478</v>
      </c>
      <c r="N93" s="22" t="s">
        <v>444</v>
      </c>
      <c r="O93" s="22" t="s">
        <v>445</v>
      </c>
      <c r="P93" s="22" t="s">
        <v>789</v>
      </c>
    </row>
    <row r="94" spans="1:16">
      <c r="A94" s="22" t="s">
        <v>257</v>
      </c>
      <c r="B94" s="22" t="s">
        <v>786</v>
      </c>
      <c r="C94" s="22" t="s">
        <v>787</v>
      </c>
      <c r="D94" s="22" t="s">
        <v>788</v>
      </c>
      <c r="E94" s="24">
        <v>5124504</v>
      </c>
      <c r="F94" s="22" t="s">
        <v>585</v>
      </c>
      <c r="G94" s="22" t="s">
        <v>585</v>
      </c>
      <c r="H94" s="22" t="s">
        <v>585</v>
      </c>
      <c r="I94" s="22" t="s">
        <v>777</v>
      </c>
      <c r="J94" s="25">
        <v>43921</v>
      </c>
      <c r="K94" s="25"/>
      <c r="L94" s="24">
        <v>0</v>
      </c>
      <c r="M94" s="22" t="s">
        <v>478</v>
      </c>
      <c r="N94" s="22" t="s">
        <v>444</v>
      </c>
      <c r="O94" s="22" t="s">
        <v>445</v>
      </c>
      <c r="P94" s="22" t="s">
        <v>789</v>
      </c>
    </row>
    <row r="95" spans="1:16">
      <c r="A95" s="22" t="s">
        <v>260</v>
      </c>
      <c r="B95" s="22" t="s">
        <v>786</v>
      </c>
      <c r="C95" s="22" t="s">
        <v>787</v>
      </c>
      <c r="D95" s="22" t="s">
        <v>788</v>
      </c>
      <c r="E95" s="24">
        <v>5124504</v>
      </c>
      <c r="F95" s="22" t="s">
        <v>585</v>
      </c>
      <c r="G95" s="22" t="s">
        <v>585</v>
      </c>
      <c r="H95" s="22" t="s">
        <v>585</v>
      </c>
      <c r="I95" s="22" t="s">
        <v>777</v>
      </c>
      <c r="J95" s="25">
        <v>43921</v>
      </c>
      <c r="K95" s="25"/>
      <c r="L95" s="24">
        <v>0</v>
      </c>
      <c r="M95" s="22" t="s">
        <v>478</v>
      </c>
      <c r="N95" s="22" t="s">
        <v>444</v>
      </c>
      <c r="O95" s="22" t="s">
        <v>445</v>
      </c>
      <c r="P95" s="22" t="s">
        <v>789</v>
      </c>
    </row>
    <row r="96" spans="1:16">
      <c r="A96" s="22" t="s">
        <v>105</v>
      </c>
      <c r="B96" s="22" t="s">
        <v>790</v>
      </c>
      <c r="C96" s="22" t="s">
        <v>791</v>
      </c>
      <c r="D96" s="22" t="s">
        <v>792</v>
      </c>
      <c r="E96" s="24">
        <v>2619000</v>
      </c>
      <c r="F96" s="22" t="s">
        <v>688</v>
      </c>
      <c r="G96" s="22" t="s">
        <v>688</v>
      </c>
      <c r="H96" s="22" t="s">
        <v>585</v>
      </c>
      <c r="I96" s="22" t="s">
        <v>777</v>
      </c>
      <c r="J96" s="25">
        <v>43929</v>
      </c>
      <c r="K96" s="25">
        <v>44363</v>
      </c>
      <c r="L96" s="24">
        <v>785700</v>
      </c>
      <c r="M96" s="22" t="s">
        <v>478</v>
      </c>
      <c r="N96" s="22" t="s">
        <v>444</v>
      </c>
      <c r="O96" s="22" t="s">
        <v>445</v>
      </c>
      <c r="P96" s="22" t="s">
        <v>444</v>
      </c>
    </row>
    <row r="97" spans="1:16">
      <c r="A97" s="22" t="s">
        <v>112</v>
      </c>
      <c r="B97" s="22" t="s">
        <v>793</v>
      </c>
      <c r="C97" s="22" t="s">
        <v>794</v>
      </c>
      <c r="D97" s="22" t="s">
        <v>795</v>
      </c>
      <c r="E97" s="24">
        <v>5964000</v>
      </c>
      <c r="F97" s="22" t="s">
        <v>688</v>
      </c>
      <c r="G97" s="22" t="s">
        <v>585</v>
      </c>
      <c r="H97" s="22" t="s">
        <v>585</v>
      </c>
      <c r="I97" s="22" t="s">
        <v>777</v>
      </c>
      <c r="J97" s="25">
        <v>43929</v>
      </c>
      <c r="K97" s="25"/>
      <c r="L97" s="24">
        <v>0</v>
      </c>
      <c r="M97" s="22" t="s">
        <v>478</v>
      </c>
      <c r="N97" s="22" t="s">
        <v>444</v>
      </c>
      <c r="O97" s="22" t="s">
        <v>445</v>
      </c>
      <c r="P97" s="22" t="s">
        <v>444</v>
      </c>
    </row>
    <row r="98" spans="1:16">
      <c r="A98" s="22" t="s">
        <v>796</v>
      </c>
      <c r="B98" s="22" t="s">
        <v>797</v>
      </c>
      <c r="C98" s="22" t="s">
        <v>798</v>
      </c>
      <c r="D98" s="22" t="s">
        <v>799</v>
      </c>
      <c r="E98" s="24">
        <v>291078</v>
      </c>
      <c r="F98" s="22" t="s">
        <v>585</v>
      </c>
      <c r="G98" s="22" t="s">
        <v>585</v>
      </c>
      <c r="H98" s="22" t="s">
        <v>585</v>
      </c>
      <c r="I98" s="22" t="s">
        <v>530</v>
      </c>
      <c r="J98" s="25">
        <v>43951</v>
      </c>
      <c r="K98" s="25"/>
      <c r="L98" s="24">
        <v>0</v>
      </c>
      <c r="M98" s="22" t="s">
        <v>444</v>
      </c>
      <c r="N98" s="22" t="s">
        <v>444</v>
      </c>
      <c r="O98" s="22" t="s">
        <v>445</v>
      </c>
      <c r="P98" s="22" t="s">
        <v>444</v>
      </c>
    </row>
    <row r="99" spans="1:16">
      <c r="A99" s="22" t="s">
        <v>276</v>
      </c>
      <c r="B99" s="22" t="s">
        <v>800</v>
      </c>
      <c r="C99" s="22" t="s">
        <v>801</v>
      </c>
      <c r="D99" s="22" t="s">
        <v>802</v>
      </c>
      <c r="E99" s="24">
        <v>1183600</v>
      </c>
      <c r="F99" s="22" t="s">
        <v>585</v>
      </c>
      <c r="G99" s="22" t="s">
        <v>585</v>
      </c>
      <c r="H99" s="22" t="s">
        <v>585</v>
      </c>
      <c r="I99" s="22" t="s">
        <v>803</v>
      </c>
      <c r="J99" s="25">
        <v>43957</v>
      </c>
      <c r="K99" s="25"/>
      <c r="L99" s="24">
        <v>0</v>
      </c>
      <c r="M99" s="22" t="s">
        <v>444</v>
      </c>
      <c r="N99" s="22" t="s">
        <v>444</v>
      </c>
      <c r="O99" s="22" t="s">
        <v>445</v>
      </c>
      <c r="P99" s="22" t="s">
        <v>789</v>
      </c>
    </row>
    <row r="100" spans="1:16">
      <c r="A100" s="22" t="s">
        <v>279</v>
      </c>
      <c r="B100" s="22" t="s">
        <v>804</v>
      </c>
      <c r="C100" s="22" t="s">
        <v>805</v>
      </c>
      <c r="D100" s="22" t="s">
        <v>806</v>
      </c>
      <c r="E100" s="24">
        <v>298190</v>
      </c>
      <c r="F100" s="22" t="s">
        <v>585</v>
      </c>
      <c r="G100" s="22" t="s">
        <v>585</v>
      </c>
      <c r="H100" s="22" t="s">
        <v>585</v>
      </c>
      <c r="I100" s="22" t="s">
        <v>450</v>
      </c>
      <c r="J100" s="25"/>
      <c r="K100" s="25"/>
      <c r="L100" s="24">
        <v>0</v>
      </c>
      <c r="M100" s="22" t="s">
        <v>444</v>
      </c>
      <c r="N100" s="22" t="s">
        <v>444</v>
      </c>
      <c r="O100" s="22" t="s">
        <v>445</v>
      </c>
      <c r="P100" s="22" t="s">
        <v>789</v>
      </c>
    </row>
    <row r="101" spans="1:16">
      <c r="A101" s="22" t="s">
        <v>281</v>
      </c>
      <c r="B101" s="22" t="s">
        <v>807</v>
      </c>
      <c r="C101" s="22" t="s">
        <v>808</v>
      </c>
      <c r="D101" s="22" t="s">
        <v>809</v>
      </c>
      <c r="E101" s="24">
        <v>200000</v>
      </c>
      <c r="F101" s="22" t="s">
        <v>585</v>
      </c>
      <c r="G101" s="22" t="s">
        <v>585</v>
      </c>
      <c r="H101" s="22" t="s">
        <v>585</v>
      </c>
      <c r="I101" s="22" t="s">
        <v>450</v>
      </c>
      <c r="J101" s="25">
        <v>43991</v>
      </c>
      <c r="K101" s="25"/>
      <c r="L101" s="24">
        <v>0</v>
      </c>
      <c r="M101" s="22" t="s">
        <v>444</v>
      </c>
      <c r="N101" s="22" t="s">
        <v>444</v>
      </c>
      <c r="O101" s="22" t="s">
        <v>445</v>
      </c>
      <c r="P101" s="22" t="s">
        <v>789</v>
      </c>
    </row>
    <row r="102" spans="1:16">
      <c r="A102" s="22" t="s">
        <v>285</v>
      </c>
      <c r="B102" s="22" t="s">
        <v>810</v>
      </c>
      <c r="C102" s="22" t="s">
        <v>811</v>
      </c>
      <c r="D102" s="22" t="s">
        <v>812</v>
      </c>
      <c r="E102" s="24">
        <v>753000</v>
      </c>
      <c r="F102" s="22" t="s">
        <v>585</v>
      </c>
      <c r="G102" s="22" t="s">
        <v>585</v>
      </c>
      <c r="H102" s="22" t="s">
        <v>585</v>
      </c>
      <c r="I102" s="22" t="s">
        <v>450</v>
      </c>
      <c r="J102" s="25">
        <v>43990</v>
      </c>
      <c r="K102" s="25"/>
      <c r="L102" s="24">
        <v>0</v>
      </c>
      <c r="M102" s="22" t="s">
        <v>444</v>
      </c>
      <c r="N102" s="22" t="s">
        <v>444</v>
      </c>
      <c r="O102" s="22" t="s">
        <v>445</v>
      </c>
      <c r="P102" s="22" t="s">
        <v>789</v>
      </c>
    </row>
    <row r="103" spans="1:16">
      <c r="A103" s="22" t="s">
        <v>289</v>
      </c>
      <c r="B103" s="22" t="s">
        <v>813</v>
      </c>
      <c r="C103" s="22" t="s">
        <v>814</v>
      </c>
      <c r="D103" s="22" t="s">
        <v>815</v>
      </c>
      <c r="E103" s="24">
        <v>850000</v>
      </c>
      <c r="F103" s="22" t="s">
        <v>585</v>
      </c>
      <c r="G103" s="22" t="s">
        <v>585</v>
      </c>
      <c r="H103" s="22" t="s">
        <v>585</v>
      </c>
      <c r="I103" s="22" t="s">
        <v>816</v>
      </c>
      <c r="J103" s="25">
        <v>44006</v>
      </c>
      <c r="K103" s="25"/>
      <c r="L103" s="24">
        <v>0</v>
      </c>
      <c r="M103" s="22" t="s">
        <v>444</v>
      </c>
      <c r="N103" s="22" t="s">
        <v>444</v>
      </c>
      <c r="O103" s="22" t="s">
        <v>445</v>
      </c>
      <c r="P103" s="22" t="s">
        <v>789</v>
      </c>
    </row>
    <row r="104" spans="1:16">
      <c r="A104" s="22" t="s">
        <v>293</v>
      </c>
      <c r="B104" s="22" t="s">
        <v>294</v>
      </c>
      <c r="C104" s="22" t="s">
        <v>295</v>
      </c>
      <c r="D104" s="22" t="s">
        <v>817</v>
      </c>
      <c r="E104" s="24">
        <v>1999200</v>
      </c>
      <c r="F104" s="22" t="s">
        <v>585</v>
      </c>
      <c r="G104" s="22" t="s">
        <v>585</v>
      </c>
      <c r="H104" s="22" t="s">
        <v>585</v>
      </c>
      <c r="I104" s="22" t="s">
        <v>777</v>
      </c>
      <c r="J104" s="25">
        <v>44004</v>
      </c>
      <c r="K104" s="25"/>
      <c r="L104" s="24">
        <v>0</v>
      </c>
      <c r="M104" s="22" t="s">
        <v>444</v>
      </c>
      <c r="N104" s="22" t="s">
        <v>444</v>
      </c>
      <c r="O104" s="22" t="s">
        <v>444</v>
      </c>
      <c r="P104" s="22" t="s">
        <v>789</v>
      </c>
    </row>
  </sheetData>
  <sheetProtection formatCells="0" insertHyperlinks="0" autoFilter="0"/>
  <phoneticPr fontId="3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V585"/>
  <sheetViews>
    <sheetView zoomScale="115" zoomScaleNormal="115" workbookViewId="0">
      <pane xSplit="1" ySplit="2" topLeftCell="B233" activePane="bottomRight" state="frozen"/>
      <selection pane="topRight"/>
      <selection pane="bottomLeft"/>
      <selection pane="bottomRight" activeCell="G233" sqref="G233"/>
    </sheetView>
  </sheetViews>
  <sheetFormatPr defaultColWidth="9" defaultRowHeight="13.8"/>
  <cols>
    <col min="1" max="1" width="13.88671875" style="1" customWidth="1"/>
    <col min="2" max="2" width="17.21875" style="1" customWidth="1"/>
    <col min="3" max="4" width="18.33203125" style="1" customWidth="1"/>
    <col min="5" max="6" width="17.21875" style="2" customWidth="1"/>
    <col min="7" max="7" width="19.33203125" style="2" customWidth="1"/>
    <col min="8" max="9" width="18" style="2" customWidth="1"/>
    <col min="10" max="10" width="16.21875" style="2" customWidth="1"/>
    <col min="11" max="11" width="8.88671875" style="3" customWidth="1"/>
    <col min="12" max="12" width="20.88671875" style="3" customWidth="1"/>
    <col min="13" max="13" width="19.33203125" style="3" customWidth="1"/>
    <col min="14" max="15" width="12.33203125" style="4" customWidth="1"/>
    <col min="16" max="17" width="12.44140625" style="1" customWidth="1"/>
    <col min="18" max="18" width="16.109375" style="2" customWidth="1"/>
    <col min="19" max="19" width="15.109375" style="1" customWidth="1"/>
    <col min="20" max="20" width="16.109375" style="1" customWidth="1"/>
    <col min="21" max="16376" width="9" style="1"/>
  </cols>
  <sheetData>
    <row r="1" spans="1:20" s="1" customFormat="1" ht="13.5" customHeight="1">
      <c r="A1" s="328" t="s">
        <v>818</v>
      </c>
      <c r="B1" s="334" t="s">
        <v>819</v>
      </c>
      <c r="C1" s="335"/>
      <c r="D1" s="335"/>
      <c r="E1" s="335"/>
      <c r="F1" s="335"/>
      <c r="G1" s="335"/>
      <c r="H1" s="335"/>
      <c r="I1" s="335"/>
      <c r="J1" s="336"/>
      <c r="K1" s="330" t="s">
        <v>820</v>
      </c>
      <c r="L1" s="332" t="s">
        <v>821</v>
      </c>
      <c r="M1" s="332" t="s">
        <v>822</v>
      </c>
      <c r="N1" s="337" t="s">
        <v>823</v>
      </c>
      <c r="O1" s="338"/>
      <c r="P1" s="339" t="s">
        <v>824</v>
      </c>
      <c r="Q1" s="340"/>
      <c r="R1" s="328" t="s">
        <v>825</v>
      </c>
      <c r="S1" s="328" t="s">
        <v>826</v>
      </c>
    </row>
    <row r="2" spans="1:20" s="1" customFormat="1" ht="12.75" customHeight="1">
      <c r="A2" s="329"/>
      <c r="B2" s="5" t="s">
        <v>819</v>
      </c>
      <c r="C2" s="5" t="s">
        <v>827</v>
      </c>
      <c r="D2" s="5" t="s">
        <v>828</v>
      </c>
      <c r="E2" s="5" t="s">
        <v>829</v>
      </c>
      <c r="F2" s="5" t="s">
        <v>830</v>
      </c>
      <c r="G2" s="5" t="s">
        <v>831</v>
      </c>
      <c r="H2" s="5" t="s">
        <v>832</v>
      </c>
      <c r="I2" s="5" t="s">
        <v>833</v>
      </c>
      <c r="J2" s="5" t="s">
        <v>834</v>
      </c>
      <c r="K2" s="331"/>
      <c r="L2" s="333"/>
      <c r="M2" s="333"/>
      <c r="N2" s="13" t="s">
        <v>830</v>
      </c>
      <c r="O2" s="13" t="s">
        <v>835</v>
      </c>
      <c r="P2" s="14" t="s">
        <v>830</v>
      </c>
      <c r="Q2" s="14" t="s">
        <v>835</v>
      </c>
      <c r="R2" s="329"/>
      <c r="S2" s="329"/>
    </row>
    <row r="3" spans="1:20" s="1" customFormat="1" ht="14.4">
      <c r="A3" s="6" t="s">
        <v>836</v>
      </c>
      <c r="B3" s="7">
        <f t="shared" ref="B3:B66" si="0">C3+D3+E3</f>
        <v>10413.5</v>
      </c>
      <c r="C3" s="8">
        <f t="shared" ref="C3:C66" si="1">SUM(F3:J3)</f>
        <v>10413.5</v>
      </c>
      <c r="D3" s="8">
        <v>0</v>
      </c>
      <c r="E3" s="9">
        <v>0</v>
      </c>
      <c r="F3" s="10">
        <v>0</v>
      </c>
      <c r="G3" s="10">
        <v>0</v>
      </c>
      <c r="H3" s="10">
        <v>9148.44</v>
      </c>
      <c r="I3" s="10">
        <v>0</v>
      </c>
      <c r="J3" s="10">
        <v>1265.06</v>
      </c>
      <c r="K3" s="11" t="e">
        <f>VLOOKUP(A3,[2]Sheet4!I:M,2,0)</f>
        <v>#N/A</v>
      </c>
      <c r="L3" s="12" t="e">
        <f>IF(#REF!=0," ",IF((D3+E3+G3)&gt;#REF!,"服务费超计划成本",""))</f>
        <v>#REF!</v>
      </c>
      <c r="M3" s="15" t="e">
        <f>IF(#REF!=0," ",IF(H3&gt;#REF!,"人工成本超计划成本"," "))</f>
        <v>#REF!</v>
      </c>
      <c r="N3" s="16" t="e">
        <f>IF(#REF!=0," ",F3/#REF!)</f>
        <v>#REF!</v>
      </c>
      <c r="O3" s="16" t="e">
        <f>IF(#REF!=0," ",#REF!/#REF!)</f>
        <v>#REF!</v>
      </c>
      <c r="P3" s="16" t="e">
        <f t="shared" ref="P3:P66" si="2">IF(M3=0," ",IF(N3=" "," ",IF(N3/M3&lt;0.5,"异常","正常")))</f>
        <v>#REF!</v>
      </c>
      <c r="Q3" s="17" t="e">
        <f t="shared" ref="Q3:Q66" si="3">IF(M3=0," ",IF(O3=" "," ",IF(O3/M3&lt;0.5,"异常","正常")))</f>
        <v>#REF!</v>
      </c>
      <c r="R3" s="7">
        <v>272104.71999999997</v>
      </c>
      <c r="S3" s="7">
        <v>0</v>
      </c>
    </row>
    <row r="4" spans="1:20" s="1" customFormat="1" ht="14.4">
      <c r="A4" s="6" t="s">
        <v>837</v>
      </c>
      <c r="B4" s="7">
        <f t="shared" si="0"/>
        <v>199530.9</v>
      </c>
      <c r="C4" s="8">
        <f t="shared" si="1"/>
        <v>199530</v>
      </c>
      <c r="D4" s="8">
        <v>0</v>
      </c>
      <c r="E4" s="9">
        <v>0.89999999999417901</v>
      </c>
      <c r="F4" s="10">
        <v>199530</v>
      </c>
      <c r="G4" s="10">
        <v>0</v>
      </c>
      <c r="H4" s="10">
        <v>0</v>
      </c>
      <c r="I4" s="10">
        <v>0</v>
      </c>
      <c r="J4" s="10">
        <v>0</v>
      </c>
      <c r="K4" s="11" t="e">
        <f>VLOOKUP(A4,[2]Sheet4!I:M,2,0)</f>
        <v>#N/A</v>
      </c>
      <c r="L4" s="12" t="e">
        <f>IF(#REF!=0," ",IF((D4+E4+G4)&gt;#REF!,"服务费超计划成本",""))</f>
        <v>#REF!</v>
      </c>
      <c r="M4" s="15" t="e">
        <f>IF(#REF!=0," ",IF(H4&gt;#REF!,"人工成本超计划成本"," "))</f>
        <v>#REF!</v>
      </c>
      <c r="N4" s="16" t="e">
        <f>IF(#REF!=0," ",F4/#REF!)</f>
        <v>#REF!</v>
      </c>
      <c r="O4" s="16" t="e">
        <f>IF(#REF!=0," ",#REF!/#REF!)</f>
        <v>#REF!</v>
      </c>
      <c r="P4" s="16" t="e">
        <f t="shared" si="2"/>
        <v>#REF!</v>
      </c>
      <c r="Q4" s="17" t="e">
        <f t="shared" si="3"/>
        <v>#REF!</v>
      </c>
      <c r="R4" s="7">
        <v>0</v>
      </c>
      <c r="S4" s="7">
        <v>0</v>
      </c>
    </row>
    <row r="5" spans="1:20" s="1" customFormat="1" ht="14.4">
      <c r="A5" s="6" t="s">
        <v>838</v>
      </c>
      <c r="B5" s="7">
        <f t="shared" si="0"/>
        <v>17260743</v>
      </c>
      <c r="C5" s="8">
        <f t="shared" si="1"/>
        <v>16399818</v>
      </c>
      <c r="D5" s="8">
        <v>0</v>
      </c>
      <c r="E5" s="9">
        <v>860925</v>
      </c>
      <c r="F5" s="10">
        <v>16371681.42</v>
      </c>
      <c r="G5" s="10">
        <v>0</v>
      </c>
      <c r="H5" s="10">
        <v>25714.21</v>
      </c>
      <c r="I5" s="10">
        <v>0</v>
      </c>
      <c r="J5" s="10">
        <v>2422.37</v>
      </c>
      <c r="K5" s="11" t="e">
        <f>VLOOKUP(A5,[2]Sheet4!I:M,2,0)</f>
        <v>#N/A</v>
      </c>
      <c r="L5" s="12" t="e">
        <f>IF(#REF!=0," ",IF((D5+E5+G5)&gt;#REF!,"服务费超计划成本",""))</f>
        <v>#REF!</v>
      </c>
      <c r="M5" s="15" t="e">
        <f>IF(#REF!=0," ",IF(H5&gt;#REF!,"人工成本超计划成本"," "))</f>
        <v>#REF!</v>
      </c>
      <c r="N5" s="16" t="e">
        <f>IF(#REF!=0," ",F5/#REF!)</f>
        <v>#REF!</v>
      </c>
      <c r="O5" s="16" t="e">
        <f>IF(#REF!=0," ",#REF!/#REF!)</f>
        <v>#REF!</v>
      </c>
      <c r="P5" s="16" t="e">
        <f t="shared" si="2"/>
        <v>#REF!</v>
      </c>
      <c r="Q5" s="17" t="e">
        <f t="shared" si="3"/>
        <v>#REF!</v>
      </c>
      <c r="R5" s="7">
        <v>1399981.99</v>
      </c>
      <c r="S5" s="7">
        <v>0</v>
      </c>
    </row>
    <row r="6" spans="1:20" s="1" customFormat="1" ht="14.4">
      <c r="A6" s="6" t="s">
        <v>839</v>
      </c>
      <c r="B6" s="7">
        <f t="shared" si="0"/>
        <v>592035.4</v>
      </c>
      <c r="C6" s="8">
        <f t="shared" si="1"/>
        <v>592035.4</v>
      </c>
      <c r="D6" s="8">
        <v>0</v>
      </c>
      <c r="E6" s="9">
        <v>0</v>
      </c>
      <c r="F6" s="10">
        <v>592035.4</v>
      </c>
      <c r="G6" s="10">
        <v>0</v>
      </c>
      <c r="H6" s="10">
        <v>0</v>
      </c>
      <c r="I6" s="10">
        <v>0</v>
      </c>
      <c r="J6" s="10">
        <v>0</v>
      </c>
      <c r="K6" s="11" t="e">
        <f>VLOOKUP(A6,[2]Sheet4!I:M,2,0)</f>
        <v>#N/A</v>
      </c>
      <c r="L6" s="12" t="e">
        <f>IF(#REF!=0," ",IF((D6+E6+G6)&gt;#REF!,"服务费超计划成本",""))</f>
        <v>#REF!</v>
      </c>
      <c r="M6" s="15" t="e">
        <f>IF(#REF!=0," ",IF(H6&gt;#REF!,"人工成本超计划成本"," "))</f>
        <v>#REF!</v>
      </c>
      <c r="N6" s="16" t="e">
        <f>IF(#REF!=0," ",F6/#REF!)</f>
        <v>#REF!</v>
      </c>
      <c r="O6" s="16" t="e">
        <f>IF(#REF!=0," ",#REF!/#REF!)</f>
        <v>#REF!</v>
      </c>
      <c r="P6" s="16" t="e">
        <f t="shared" si="2"/>
        <v>#REF!</v>
      </c>
      <c r="Q6" s="17" t="e">
        <f t="shared" si="3"/>
        <v>#REF!</v>
      </c>
      <c r="R6" s="7">
        <v>0</v>
      </c>
      <c r="S6" s="7">
        <v>0</v>
      </c>
    </row>
    <row r="7" spans="1:20" s="1" customFormat="1" ht="14.4">
      <c r="A7" s="6" t="s">
        <v>135</v>
      </c>
      <c r="B7" s="7">
        <f t="shared" si="0"/>
        <v>1545000</v>
      </c>
      <c r="C7" s="8">
        <f t="shared" si="1"/>
        <v>0</v>
      </c>
      <c r="D7" s="8">
        <v>0</v>
      </c>
      <c r="E7" s="9">
        <v>1545000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1" t="e">
        <f>VLOOKUP(A7,[2]Sheet4!I:M,2,0)</f>
        <v>#N/A</v>
      </c>
      <c r="L7" s="12" t="e">
        <f>IF(#REF!=0," ",IF((D7+E7+G7)&gt;#REF!,"服务费超计划成本",""))</f>
        <v>#REF!</v>
      </c>
      <c r="M7" s="15" t="e">
        <f>IF(#REF!=0," ",IF(H7&gt;#REF!,"人工成本超计划成本"," "))</f>
        <v>#REF!</v>
      </c>
      <c r="N7" s="16" t="e">
        <f>IF(#REF!=0," ",F7/#REF!)</f>
        <v>#REF!</v>
      </c>
      <c r="O7" s="16" t="e">
        <f>IF(#REF!=0," ",#REF!/#REF!)</f>
        <v>#REF!</v>
      </c>
      <c r="P7" s="16" t="e">
        <f t="shared" si="2"/>
        <v>#REF!</v>
      </c>
      <c r="Q7" s="17" t="e">
        <f t="shared" si="3"/>
        <v>#REF!</v>
      </c>
      <c r="R7" s="7">
        <v>0</v>
      </c>
      <c r="S7" s="7">
        <v>0</v>
      </c>
    </row>
    <row r="8" spans="1:20" s="1" customFormat="1" ht="14.4">
      <c r="A8" s="6" t="s">
        <v>840</v>
      </c>
      <c r="B8" s="7">
        <f t="shared" si="0"/>
        <v>1742477.88</v>
      </c>
      <c r="C8" s="8">
        <f t="shared" si="1"/>
        <v>1742477.88</v>
      </c>
      <c r="D8" s="8">
        <v>0</v>
      </c>
      <c r="E8" s="9">
        <v>0</v>
      </c>
      <c r="F8" s="10">
        <v>1742477.88</v>
      </c>
      <c r="G8" s="10">
        <v>0</v>
      </c>
      <c r="H8" s="10">
        <v>0</v>
      </c>
      <c r="I8" s="10">
        <v>0</v>
      </c>
      <c r="J8" s="10">
        <v>0</v>
      </c>
      <c r="K8" s="11" t="e">
        <f>VLOOKUP(A8,[2]Sheet4!I:M,2,0)</f>
        <v>#N/A</v>
      </c>
      <c r="L8" s="12" t="e">
        <f>IF(#REF!=0," ",IF((D8+E8+G8)&gt;#REF!,"服务费超计划成本",""))</f>
        <v>#REF!</v>
      </c>
      <c r="M8" s="15" t="e">
        <f>IF(#REF!=0," ",IF(H8&gt;#REF!,"人工成本超计划成本"," "))</f>
        <v>#REF!</v>
      </c>
      <c r="N8" s="16" t="e">
        <f>IF(#REF!=0," ",F8/#REF!)</f>
        <v>#REF!</v>
      </c>
      <c r="O8" s="16" t="e">
        <f>IF(#REF!=0," ",#REF!/#REF!)</f>
        <v>#REF!</v>
      </c>
      <c r="P8" s="16" t="e">
        <f t="shared" si="2"/>
        <v>#REF!</v>
      </c>
      <c r="Q8" s="17" t="e">
        <f t="shared" si="3"/>
        <v>#REF!</v>
      </c>
      <c r="R8" s="7">
        <v>2725.67</v>
      </c>
      <c r="S8" s="7">
        <v>0</v>
      </c>
    </row>
    <row r="9" spans="1:20" s="1" customFormat="1" ht="14.4">
      <c r="A9" s="6" t="s">
        <v>841</v>
      </c>
      <c r="B9" s="7">
        <f t="shared" si="0"/>
        <v>229959.05</v>
      </c>
      <c r="C9" s="8">
        <f t="shared" si="1"/>
        <v>229959.05</v>
      </c>
      <c r="D9" s="8">
        <v>0</v>
      </c>
      <c r="E9" s="9">
        <v>0</v>
      </c>
      <c r="F9" s="10">
        <v>227160</v>
      </c>
      <c r="G9" s="10">
        <v>0</v>
      </c>
      <c r="H9" s="10">
        <v>2561.2399999999998</v>
      </c>
      <c r="I9" s="10">
        <v>0</v>
      </c>
      <c r="J9" s="10">
        <v>237.81</v>
      </c>
      <c r="K9" s="11" t="e">
        <f>VLOOKUP(A9,[2]Sheet4!I:M,2,0)</f>
        <v>#N/A</v>
      </c>
      <c r="L9" s="12" t="e">
        <f>IF(#REF!=0," ",IF((D9+E9+G9)&gt;#REF!,"服务费超计划成本",""))</f>
        <v>#REF!</v>
      </c>
      <c r="M9" s="15" t="e">
        <f>IF(#REF!=0," ",IF(H9&gt;#REF!,"人工成本超计划成本"," "))</f>
        <v>#REF!</v>
      </c>
      <c r="N9" s="16" t="e">
        <f>IF(#REF!=0," ",F9/#REF!)</f>
        <v>#REF!</v>
      </c>
      <c r="O9" s="16" t="e">
        <f>IF(#REF!=0," ",#REF!/#REF!)</f>
        <v>#REF!</v>
      </c>
      <c r="P9" s="16" t="e">
        <f t="shared" si="2"/>
        <v>#REF!</v>
      </c>
      <c r="Q9" s="17" t="e">
        <f t="shared" si="3"/>
        <v>#REF!</v>
      </c>
      <c r="R9" s="7">
        <v>0</v>
      </c>
      <c r="S9" s="7">
        <v>5947.21</v>
      </c>
    </row>
    <row r="10" spans="1:20" s="1" customFormat="1" ht="14.4">
      <c r="A10" s="6" t="s">
        <v>842</v>
      </c>
      <c r="B10" s="7">
        <f t="shared" si="0"/>
        <v>50050</v>
      </c>
      <c r="C10" s="8">
        <f t="shared" si="1"/>
        <v>0</v>
      </c>
      <c r="D10" s="8">
        <v>14950</v>
      </c>
      <c r="E10" s="9">
        <v>35100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 t="e">
        <f>VLOOKUP(A10,[2]Sheet4!I:M,2,0)</f>
        <v>#N/A</v>
      </c>
      <c r="L10" s="12" t="e">
        <f>IF(#REF!=0," ",IF((D10+E10+G10)&gt;#REF!,"服务费超计划成本",""))</f>
        <v>#REF!</v>
      </c>
      <c r="M10" s="15" t="e">
        <f>IF(#REF!=0," ",IF(H10&gt;#REF!,"人工成本超计划成本"," "))</f>
        <v>#REF!</v>
      </c>
      <c r="N10" s="16" t="e">
        <f>IF(#REF!=0," ",F10/#REF!)</f>
        <v>#REF!</v>
      </c>
      <c r="O10" s="16" t="e">
        <f>IF(#REF!=0," ",#REF!/#REF!)</f>
        <v>#REF!</v>
      </c>
      <c r="P10" s="16" t="e">
        <f t="shared" si="2"/>
        <v>#REF!</v>
      </c>
      <c r="Q10" s="17" t="e">
        <f t="shared" si="3"/>
        <v>#REF!</v>
      </c>
      <c r="R10" s="7">
        <v>15210</v>
      </c>
      <c r="S10" s="7">
        <v>0</v>
      </c>
      <c r="T10" s="18"/>
    </row>
    <row r="11" spans="1:20" s="1" customFormat="1" ht="14.4">
      <c r="A11" s="6" t="s">
        <v>843</v>
      </c>
      <c r="B11" s="7">
        <f t="shared" si="0"/>
        <v>797825.07299999997</v>
      </c>
      <c r="C11" s="8">
        <f t="shared" si="1"/>
        <v>629007.07299999997</v>
      </c>
      <c r="D11" s="8">
        <v>75018</v>
      </c>
      <c r="E11" s="9">
        <v>93800</v>
      </c>
      <c r="F11" s="10">
        <v>0</v>
      </c>
      <c r="G11" s="10">
        <v>151800.003</v>
      </c>
      <c r="H11" s="10">
        <v>405767.17</v>
      </c>
      <c r="I11" s="10">
        <v>28890.55</v>
      </c>
      <c r="J11" s="10">
        <v>42549.35</v>
      </c>
      <c r="K11" s="11" t="e">
        <f>VLOOKUP(A11,[2]Sheet4!I:M,2,0)</f>
        <v>#N/A</v>
      </c>
      <c r="L11" s="12" t="e">
        <f>IF(#REF!=0," ",IF((D11+E11+G11)&gt;#REF!,"服务费超计划成本",""))</f>
        <v>#REF!</v>
      </c>
      <c r="M11" s="15" t="e">
        <f>IF(#REF!=0," ",IF(H11&gt;#REF!,"人工成本超计划成本"," "))</f>
        <v>#REF!</v>
      </c>
      <c r="N11" s="16" t="e">
        <f>IF(#REF!=0," ",F11/#REF!)</f>
        <v>#REF!</v>
      </c>
      <c r="O11" s="16" t="e">
        <f>IF(#REF!=0," ",#REF!/#REF!)</f>
        <v>#REF!</v>
      </c>
      <c r="P11" s="16" t="e">
        <f t="shared" si="2"/>
        <v>#REF!</v>
      </c>
      <c r="Q11" s="17" t="e">
        <f t="shared" si="3"/>
        <v>#REF!</v>
      </c>
      <c r="R11" s="7">
        <v>2067985.39</v>
      </c>
      <c r="S11" s="7">
        <v>0</v>
      </c>
      <c r="T11" s="18"/>
    </row>
    <row r="12" spans="1:20" s="1" customFormat="1" ht="14.4">
      <c r="A12" s="6" t="s">
        <v>844</v>
      </c>
      <c r="B12" s="7">
        <f t="shared" si="0"/>
        <v>335518.11979999999</v>
      </c>
      <c r="C12" s="8">
        <f t="shared" si="1"/>
        <v>50261.319799999997</v>
      </c>
      <c r="D12" s="8">
        <v>129437.1</v>
      </c>
      <c r="E12" s="9">
        <v>155819.70000000001</v>
      </c>
      <c r="F12" s="10">
        <v>0</v>
      </c>
      <c r="G12" s="10">
        <v>13199.9998</v>
      </c>
      <c r="H12" s="10">
        <v>26066.77</v>
      </c>
      <c r="I12" s="10">
        <v>6083.91</v>
      </c>
      <c r="J12" s="10">
        <v>4910.6400000000003</v>
      </c>
      <c r="K12" s="11" t="e">
        <f>VLOOKUP(A12,[2]Sheet4!I:M,2,0)</f>
        <v>#N/A</v>
      </c>
      <c r="L12" s="12" t="e">
        <f>IF(#REF!=0," ",IF((D12+E12+G12)&gt;#REF!,"服务费超计划成本",""))</f>
        <v>#REF!</v>
      </c>
      <c r="M12" s="15" t="e">
        <f>IF(#REF!=0," ",IF(H12&gt;#REF!,"人工成本超计划成本"," "))</f>
        <v>#REF!</v>
      </c>
      <c r="N12" s="16" t="e">
        <f>IF(#REF!=0," ",F12/#REF!)</f>
        <v>#REF!</v>
      </c>
      <c r="O12" s="16" t="e">
        <f>IF(#REF!=0," ",#REF!/#REF!)</f>
        <v>#REF!</v>
      </c>
      <c r="P12" s="16" t="e">
        <f t="shared" si="2"/>
        <v>#REF!</v>
      </c>
      <c r="Q12" s="17" t="e">
        <f t="shared" si="3"/>
        <v>#REF!</v>
      </c>
      <c r="R12" s="7">
        <v>0</v>
      </c>
      <c r="S12" s="7">
        <v>49514.15</v>
      </c>
    </row>
    <row r="13" spans="1:20" s="1" customFormat="1" ht="14.4">
      <c r="A13" s="6" t="s">
        <v>845</v>
      </c>
      <c r="B13" s="7">
        <f t="shared" si="0"/>
        <v>158985.43239999999</v>
      </c>
      <c r="C13" s="8">
        <f t="shared" si="1"/>
        <v>53645.432400000005</v>
      </c>
      <c r="D13" s="8">
        <v>24760</v>
      </c>
      <c r="E13" s="9">
        <v>80580</v>
      </c>
      <c r="F13" s="10">
        <v>0</v>
      </c>
      <c r="G13" s="10">
        <v>37319.992400000003</v>
      </c>
      <c r="H13" s="10">
        <v>12860.41</v>
      </c>
      <c r="I13" s="10">
        <v>0</v>
      </c>
      <c r="J13" s="10">
        <v>3465.03</v>
      </c>
      <c r="K13" s="11" t="e">
        <f>VLOOKUP(A13,[2]Sheet4!I:M,2,0)</f>
        <v>#N/A</v>
      </c>
      <c r="L13" s="12" t="e">
        <f>IF(#REF!=0," ",IF((D13+E13+G13)&gt;#REF!,"服务费超计划成本",""))</f>
        <v>#REF!</v>
      </c>
      <c r="M13" s="15" t="e">
        <f>IF(#REF!=0," ",IF(H13&gt;#REF!,"人工成本超计划成本"," "))</f>
        <v>#REF!</v>
      </c>
      <c r="N13" s="16" t="e">
        <f>IF(#REF!=0," ",F13/#REF!)</f>
        <v>#REF!</v>
      </c>
      <c r="O13" s="16" t="e">
        <f>IF(#REF!=0," ",#REF!/#REF!)</f>
        <v>#REF!</v>
      </c>
      <c r="P13" s="16" t="e">
        <f t="shared" si="2"/>
        <v>#REF!</v>
      </c>
      <c r="Q13" s="17" t="e">
        <f t="shared" si="3"/>
        <v>#REF!</v>
      </c>
      <c r="R13" s="7">
        <v>267067.02</v>
      </c>
      <c r="S13" s="7">
        <v>0</v>
      </c>
      <c r="T13" s="18"/>
    </row>
    <row r="14" spans="1:20" s="1" customFormat="1" ht="14.4">
      <c r="A14" s="6" t="s">
        <v>846</v>
      </c>
      <c r="B14" s="7">
        <f t="shared" si="0"/>
        <v>84318.214600000007</v>
      </c>
      <c r="C14" s="8">
        <f t="shared" si="1"/>
        <v>40918.214599999999</v>
      </c>
      <c r="D14" s="8">
        <v>17050</v>
      </c>
      <c r="E14" s="9">
        <v>26350</v>
      </c>
      <c r="F14" s="10">
        <v>0</v>
      </c>
      <c r="G14" s="10">
        <v>33480.0046</v>
      </c>
      <c r="H14" s="10">
        <v>6534.6</v>
      </c>
      <c r="I14" s="10">
        <v>0</v>
      </c>
      <c r="J14" s="10">
        <v>903.61</v>
      </c>
      <c r="K14" s="11" t="e">
        <f>VLOOKUP(A14,[2]Sheet4!I:M,2,0)</f>
        <v>#N/A</v>
      </c>
      <c r="L14" s="12" t="e">
        <f>IF(#REF!=0," ",IF((D14+E14+G14)&gt;#REF!,"服务费超计划成本",""))</f>
        <v>#REF!</v>
      </c>
      <c r="M14" s="15" t="e">
        <f>IF(#REF!=0," ",IF(H14&gt;#REF!,"人工成本超计划成本"," "))</f>
        <v>#REF!</v>
      </c>
      <c r="N14" s="16" t="e">
        <f>IF(#REF!=0," ",F14/#REF!)</f>
        <v>#REF!</v>
      </c>
      <c r="O14" s="16" t="e">
        <f>IF(#REF!=0," ",#REF!/#REF!)</f>
        <v>#REF!</v>
      </c>
      <c r="P14" s="16" t="e">
        <f t="shared" si="2"/>
        <v>#REF!</v>
      </c>
      <c r="Q14" s="17" t="e">
        <f t="shared" si="3"/>
        <v>#REF!</v>
      </c>
      <c r="R14" s="7">
        <v>86830.49</v>
      </c>
      <c r="S14" s="7">
        <v>451.8</v>
      </c>
      <c r="T14" s="18"/>
    </row>
    <row r="15" spans="1:20" s="1" customFormat="1" ht="14.4">
      <c r="A15" s="6" t="s">
        <v>189</v>
      </c>
      <c r="B15" s="7">
        <f t="shared" si="0"/>
        <v>250894</v>
      </c>
      <c r="C15" s="8">
        <f t="shared" si="1"/>
        <v>0</v>
      </c>
      <c r="D15" s="8">
        <v>76296</v>
      </c>
      <c r="E15" s="9">
        <v>174598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 t="e">
        <f>VLOOKUP(A15,[2]Sheet4!I:M,2,0)</f>
        <v>#N/A</v>
      </c>
      <c r="L15" s="12" t="e">
        <f>IF(#REF!=0," ",IF((D15+E15+G15)&gt;#REF!,"服务费超计划成本",""))</f>
        <v>#REF!</v>
      </c>
      <c r="M15" s="15" t="e">
        <f>IF(#REF!=0," ",IF(H15&gt;#REF!,"人工成本超计划成本"," "))</f>
        <v>#REF!</v>
      </c>
      <c r="N15" s="16" t="e">
        <f>IF(#REF!=0," ",F15/#REF!)</f>
        <v>#REF!</v>
      </c>
      <c r="O15" s="16" t="e">
        <f>IF(#REF!=0," ",#REF!/#REF!)</f>
        <v>#REF!</v>
      </c>
      <c r="P15" s="16" t="e">
        <f t="shared" si="2"/>
        <v>#REF!</v>
      </c>
      <c r="Q15" s="17" t="e">
        <f t="shared" si="3"/>
        <v>#REF!</v>
      </c>
      <c r="R15" s="7">
        <v>1011500</v>
      </c>
      <c r="S15" s="7">
        <v>0</v>
      </c>
      <c r="T15" s="18"/>
    </row>
    <row r="16" spans="1:20" s="1" customFormat="1" ht="14.4">
      <c r="A16" s="6" t="s">
        <v>847</v>
      </c>
      <c r="B16" s="7">
        <f t="shared" si="0"/>
        <v>204873.12920000002</v>
      </c>
      <c r="C16" s="8">
        <f t="shared" si="1"/>
        <v>106537.12920000001</v>
      </c>
      <c r="D16" s="8">
        <v>32970</v>
      </c>
      <c r="E16" s="9">
        <v>65366</v>
      </c>
      <c r="F16" s="10">
        <v>0</v>
      </c>
      <c r="G16" s="10">
        <v>15699.9992</v>
      </c>
      <c r="H16" s="10">
        <v>61674.09</v>
      </c>
      <c r="I16" s="10">
        <v>18086.3</v>
      </c>
      <c r="J16" s="10">
        <v>11076.74</v>
      </c>
      <c r="K16" s="11" t="e">
        <f>VLOOKUP(A16,[2]Sheet4!I:M,2,0)</f>
        <v>#N/A</v>
      </c>
      <c r="L16" s="12" t="e">
        <f>IF(#REF!=0," ",IF((D16+E16+G16)&gt;#REF!,"服务费超计划成本",""))</f>
        <v>#REF!</v>
      </c>
      <c r="M16" s="15" t="e">
        <f>IF(#REF!=0," ",IF(H16&gt;#REF!,"人工成本超计划成本"," "))</f>
        <v>#REF!</v>
      </c>
      <c r="N16" s="16" t="e">
        <f>IF(#REF!=0," ",F16/#REF!)</f>
        <v>#REF!</v>
      </c>
      <c r="O16" s="16" t="e">
        <f>IF(#REF!=0," ",#REF!/#REF!)</f>
        <v>#REF!</v>
      </c>
      <c r="P16" s="16" t="e">
        <f t="shared" si="2"/>
        <v>#REF!</v>
      </c>
      <c r="Q16" s="17" t="e">
        <f t="shared" si="3"/>
        <v>#REF!</v>
      </c>
      <c r="R16" s="7">
        <v>400355.55</v>
      </c>
      <c r="S16" s="7">
        <v>0</v>
      </c>
      <c r="T16" s="18"/>
    </row>
    <row r="17" spans="1:20" s="1" customFormat="1" ht="14.4">
      <c r="A17" s="6" t="s">
        <v>848</v>
      </c>
      <c r="B17" s="7">
        <f t="shared" si="0"/>
        <v>48352.89</v>
      </c>
      <c r="C17" s="8">
        <f t="shared" si="1"/>
        <v>5807.8899999999994</v>
      </c>
      <c r="D17" s="8">
        <v>15240</v>
      </c>
      <c r="E17" s="9">
        <v>27305</v>
      </c>
      <c r="F17" s="10">
        <v>0</v>
      </c>
      <c r="G17" s="10">
        <v>0</v>
      </c>
      <c r="H17" s="10">
        <v>2783.05</v>
      </c>
      <c r="I17" s="10">
        <v>2416.7800000000002</v>
      </c>
      <c r="J17" s="10">
        <v>608.05999999999995</v>
      </c>
      <c r="K17" s="11" t="e">
        <f>VLOOKUP(A17,[2]Sheet4!I:M,2,0)</f>
        <v>#N/A</v>
      </c>
      <c r="L17" s="12" t="e">
        <f>IF(#REF!=0," ",IF((D17+E17+G17)&gt;#REF!,"服务费超计划成本",""))</f>
        <v>#REF!</v>
      </c>
      <c r="M17" s="15" t="e">
        <f>IF(#REF!=0," ",IF(H17&gt;#REF!,"人工成本超计划成本"," "))</f>
        <v>#REF!</v>
      </c>
      <c r="N17" s="16" t="e">
        <f>IF(#REF!=0," ",F17/#REF!)</f>
        <v>#REF!</v>
      </c>
      <c r="O17" s="16" t="e">
        <f>IF(#REF!=0," ",#REF!/#REF!)</f>
        <v>#REF!</v>
      </c>
      <c r="P17" s="16" t="e">
        <f t="shared" si="2"/>
        <v>#REF!</v>
      </c>
      <c r="Q17" s="17" t="e">
        <f t="shared" si="3"/>
        <v>#REF!</v>
      </c>
      <c r="R17" s="7">
        <v>125942.11</v>
      </c>
      <c r="S17" s="7">
        <v>0</v>
      </c>
      <c r="T17" s="18"/>
    </row>
    <row r="18" spans="1:20" s="1" customFormat="1" ht="14.4">
      <c r="A18" s="6" t="s">
        <v>849</v>
      </c>
      <c r="B18" s="7">
        <f t="shared" si="0"/>
        <v>131022.245</v>
      </c>
      <c r="C18" s="8">
        <f t="shared" si="1"/>
        <v>64182.244999999995</v>
      </c>
      <c r="D18" s="8">
        <v>25760</v>
      </c>
      <c r="E18" s="9">
        <v>41080</v>
      </c>
      <c r="F18" s="10">
        <v>0</v>
      </c>
      <c r="G18" s="10">
        <v>53720.004999999997</v>
      </c>
      <c r="H18" s="10">
        <v>8992.93</v>
      </c>
      <c r="I18" s="10">
        <v>0</v>
      </c>
      <c r="J18" s="10">
        <v>1469.31</v>
      </c>
      <c r="K18" s="11" t="e">
        <f>VLOOKUP(A18,[2]Sheet4!I:M,2,0)</f>
        <v>#N/A</v>
      </c>
      <c r="L18" s="12" t="e">
        <f>IF(#REF!=0," ",IF((D18+E18+G18)&gt;#REF!,"服务费超计划成本",""))</f>
        <v>#REF!</v>
      </c>
      <c r="M18" s="15" t="e">
        <f>IF(#REF!=0," ",IF(H18&gt;#REF!,"人工成本超计划成本"," "))</f>
        <v>#REF!</v>
      </c>
      <c r="N18" s="16" t="e">
        <f>IF(#REF!=0," ",F18/#REF!)</f>
        <v>#REF!</v>
      </c>
      <c r="O18" s="16" t="e">
        <f>IF(#REF!=0," ",#REF!/#REF!)</f>
        <v>#REF!</v>
      </c>
      <c r="P18" s="16" t="e">
        <f t="shared" si="2"/>
        <v>#REF!</v>
      </c>
      <c r="Q18" s="17" t="e">
        <f t="shared" si="3"/>
        <v>#REF!</v>
      </c>
      <c r="R18" s="7">
        <v>91951.44</v>
      </c>
      <c r="S18" s="7">
        <v>1792.93</v>
      </c>
      <c r="T18" s="18"/>
    </row>
    <row r="19" spans="1:20" s="1" customFormat="1" ht="14.4">
      <c r="A19" s="6" t="s">
        <v>850</v>
      </c>
      <c r="B19" s="7">
        <f t="shared" si="0"/>
        <v>67837.995200000005</v>
      </c>
      <c r="C19" s="8">
        <f t="shared" si="1"/>
        <v>30599.995200000001</v>
      </c>
      <c r="D19" s="8">
        <v>12600</v>
      </c>
      <c r="E19" s="9">
        <v>24638</v>
      </c>
      <c r="F19" s="10">
        <v>0</v>
      </c>
      <c r="G19" s="10">
        <v>30599.995200000001</v>
      </c>
      <c r="H19" s="10">
        <v>0</v>
      </c>
      <c r="I19" s="10">
        <v>0</v>
      </c>
      <c r="J19" s="10">
        <v>0</v>
      </c>
      <c r="K19" s="11" t="e">
        <f>VLOOKUP(A19,[2]Sheet4!I:M,2,0)</f>
        <v>#N/A</v>
      </c>
      <c r="L19" s="12" t="e">
        <f>IF(#REF!=0," ",IF((D19+E19+G19)&gt;#REF!,"服务费超计划成本",""))</f>
        <v>#REF!</v>
      </c>
      <c r="M19" s="15" t="e">
        <f>IF(#REF!=0," ",IF(H19&gt;#REF!,"人工成本超计划成本"," "))</f>
        <v>#REF!</v>
      </c>
      <c r="N19" s="16" t="e">
        <f>IF(#REF!=0," ",F19/#REF!)</f>
        <v>#REF!</v>
      </c>
      <c r="O19" s="16" t="e">
        <f>IF(#REF!=0," ",#REF!/#REF!)</f>
        <v>#REF!</v>
      </c>
      <c r="P19" s="16" t="e">
        <f t="shared" si="2"/>
        <v>#REF!</v>
      </c>
      <c r="Q19" s="17" t="e">
        <f t="shared" si="3"/>
        <v>#REF!</v>
      </c>
      <c r="R19" s="7">
        <v>55382.080000000002</v>
      </c>
      <c r="S19" s="7">
        <v>0</v>
      </c>
      <c r="T19" s="18"/>
    </row>
    <row r="20" spans="1:20" s="1" customFormat="1" ht="14.4">
      <c r="A20" s="6" t="s">
        <v>219</v>
      </c>
      <c r="B20" s="7">
        <f t="shared" si="0"/>
        <v>0</v>
      </c>
      <c r="C20" s="8">
        <f t="shared" si="1"/>
        <v>0</v>
      </c>
      <c r="D20" s="8">
        <v>0</v>
      </c>
      <c r="E20" s="9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 t="e">
        <f>VLOOKUP(A20,[2]Sheet4!I:M,2,0)</f>
        <v>#N/A</v>
      </c>
      <c r="L20" s="12" t="e">
        <f>IF(#REF!=0," ",IF((D20+E20+G20)&gt;#REF!,"服务费超计划成本",""))</f>
        <v>#REF!</v>
      </c>
      <c r="M20" s="15" t="e">
        <f>IF(#REF!=0," ",IF(H20&gt;#REF!,"人工成本超计划成本"," "))</f>
        <v>#REF!</v>
      </c>
      <c r="N20" s="16" t="e">
        <f>IF(#REF!=0," ",F20/#REF!)</f>
        <v>#REF!</v>
      </c>
      <c r="O20" s="16" t="e">
        <f>IF(#REF!=0," ",#REF!/#REF!)</f>
        <v>#REF!</v>
      </c>
      <c r="P20" s="16" t="e">
        <f t="shared" si="2"/>
        <v>#REF!</v>
      </c>
      <c r="Q20" s="17" t="e">
        <f t="shared" si="3"/>
        <v>#REF!</v>
      </c>
      <c r="R20" s="7">
        <v>325500</v>
      </c>
      <c r="S20" s="7">
        <v>0</v>
      </c>
    </row>
    <row r="21" spans="1:20" s="1" customFormat="1" ht="14.4">
      <c r="A21" s="6" t="s">
        <v>223</v>
      </c>
      <c r="B21" s="7">
        <f t="shared" si="0"/>
        <v>0</v>
      </c>
      <c r="C21" s="8">
        <f t="shared" si="1"/>
        <v>0</v>
      </c>
      <c r="D21" s="8">
        <v>0</v>
      </c>
      <c r="E21" s="9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1" t="e">
        <f>VLOOKUP(A21,[2]Sheet4!I:M,2,0)</f>
        <v>#N/A</v>
      </c>
      <c r="L21" s="12" t="e">
        <f>IF(#REF!=0," ",IF((D21+E21+G21)&gt;#REF!,"服务费超计划成本",""))</f>
        <v>#REF!</v>
      </c>
      <c r="M21" s="15" t="e">
        <f>IF(#REF!=0," ",IF(H21&gt;#REF!,"人工成本超计划成本"," "))</f>
        <v>#REF!</v>
      </c>
      <c r="N21" s="16" t="e">
        <f>IF(#REF!=0," ",F21/#REF!)</f>
        <v>#REF!</v>
      </c>
      <c r="O21" s="16" t="e">
        <f>IF(#REF!=0," ",#REF!/#REF!)</f>
        <v>#REF!</v>
      </c>
      <c r="P21" s="16" t="e">
        <f t="shared" si="2"/>
        <v>#REF!</v>
      </c>
      <c r="Q21" s="17" t="e">
        <f t="shared" si="3"/>
        <v>#REF!</v>
      </c>
      <c r="R21" s="7">
        <v>456120</v>
      </c>
      <c r="S21" s="7">
        <v>0</v>
      </c>
    </row>
    <row r="22" spans="1:20" s="1" customFormat="1" ht="14.4">
      <c r="A22" s="6" t="s">
        <v>851</v>
      </c>
      <c r="B22" s="7">
        <f t="shared" si="0"/>
        <v>0</v>
      </c>
      <c r="C22" s="8">
        <f t="shared" si="1"/>
        <v>0</v>
      </c>
      <c r="D22" s="8">
        <v>0</v>
      </c>
      <c r="E22" s="9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 t="e">
        <f>VLOOKUP(A22,[2]Sheet4!I:M,2,0)</f>
        <v>#N/A</v>
      </c>
      <c r="L22" s="12" t="e">
        <f>IF(#REF!=0," ",IF((D22+E22+G22)&gt;#REF!,"服务费超计划成本",""))</f>
        <v>#REF!</v>
      </c>
      <c r="M22" s="15" t="e">
        <f>IF(#REF!=0," ",IF(H22&gt;#REF!,"人工成本超计划成本"," "))</f>
        <v>#REF!</v>
      </c>
      <c r="N22" s="16" t="e">
        <f>IF(#REF!=0," ",F22/#REF!)</f>
        <v>#REF!</v>
      </c>
      <c r="O22" s="16" t="e">
        <f>IF(#REF!=0," ",#REF!/#REF!)</f>
        <v>#REF!</v>
      </c>
      <c r="P22" s="16" t="e">
        <f t="shared" si="2"/>
        <v>#REF!</v>
      </c>
      <c r="Q22" s="17" t="e">
        <f t="shared" si="3"/>
        <v>#REF!</v>
      </c>
      <c r="R22" s="7">
        <v>111450</v>
      </c>
      <c r="S22" s="7">
        <v>0</v>
      </c>
    </row>
    <row r="23" spans="1:20" s="1" customFormat="1" ht="14.4">
      <c r="A23" s="6" t="s">
        <v>852</v>
      </c>
      <c r="B23" s="7">
        <f t="shared" si="0"/>
        <v>0</v>
      </c>
      <c r="C23" s="8">
        <f t="shared" si="1"/>
        <v>0</v>
      </c>
      <c r="D23" s="8">
        <v>0</v>
      </c>
      <c r="E23" s="9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1" t="e">
        <f>VLOOKUP(A23,[2]Sheet4!I:M,2,0)</f>
        <v>#N/A</v>
      </c>
      <c r="L23" s="12" t="e">
        <f>IF(#REF!=0," ",IF((D23+E23+G23)&gt;#REF!,"服务费超计划成本",""))</f>
        <v>#REF!</v>
      </c>
      <c r="M23" s="15" t="e">
        <f>IF(#REF!=0," ",IF(H23&gt;#REF!,"人工成本超计划成本"," "))</f>
        <v>#REF!</v>
      </c>
      <c r="N23" s="16" t="e">
        <f>IF(#REF!=0," ",F23/#REF!)</f>
        <v>#REF!</v>
      </c>
      <c r="O23" s="16" t="e">
        <f>IF(#REF!=0," ",#REF!/#REF!)</f>
        <v>#REF!</v>
      </c>
      <c r="P23" s="16" t="e">
        <f t="shared" si="2"/>
        <v>#REF!</v>
      </c>
      <c r="Q23" s="17" t="e">
        <f t="shared" si="3"/>
        <v>#REF!</v>
      </c>
      <c r="R23" s="7">
        <v>399570</v>
      </c>
      <c r="S23" s="7">
        <v>0</v>
      </c>
    </row>
    <row r="24" spans="1:20" s="1" customFormat="1" ht="14.4">
      <c r="A24" s="6" t="s">
        <v>853</v>
      </c>
      <c r="B24" s="7">
        <f t="shared" si="0"/>
        <v>151765.84</v>
      </c>
      <c r="C24" s="8">
        <f t="shared" si="1"/>
        <v>151765.84</v>
      </c>
      <c r="D24" s="8">
        <v>0</v>
      </c>
      <c r="E24" s="9">
        <v>0</v>
      </c>
      <c r="F24" s="10">
        <v>0</v>
      </c>
      <c r="G24" s="10">
        <v>151700.84</v>
      </c>
      <c r="H24" s="10">
        <v>0</v>
      </c>
      <c r="I24" s="10">
        <v>65</v>
      </c>
      <c r="J24" s="10">
        <v>0</v>
      </c>
      <c r="K24" s="11" t="e">
        <f>VLOOKUP(A24,[2]Sheet4!I:M,2,0)</f>
        <v>#N/A</v>
      </c>
      <c r="L24" s="12" t="e">
        <f>IF(#REF!=0," ",IF((D24+E24+G24)&gt;#REF!,"服务费超计划成本",""))</f>
        <v>#REF!</v>
      </c>
      <c r="M24" s="15" t="e">
        <f>IF(#REF!=0," ",IF(H24&gt;#REF!,"人工成本超计划成本"," "))</f>
        <v>#REF!</v>
      </c>
      <c r="N24" s="16" t="e">
        <f>IF(#REF!=0," ",F24/#REF!)</f>
        <v>#REF!</v>
      </c>
      <c r="O24" s="16" t="e">
        <f>IF(#REF!=0," ",#REF!/#REF!)</f>
        <v>#REF!</v>
      </c>
      <c r="P24" s="16" t="e">
        <f t="shared" si="2"/>
        <v>#REF!</v>
      </c>
      <c r="Q24" s="17" t="e">
        <f t="shared" si="3"/>
        <v>#REF!</v>
      </c>
      <c r="R24" s="7">
        <v>1785</v>
      </c>
      <c r="S24" s="7">
        <v>66114</v>
      </c>
    </row>
    <row r="25" spans="1:20" s="1" customFormat="1" ht="14.4">
      <c r="A25" s="6" t="s">
        <v>854</v>
      </c>
      <c r="B25" s="7">
        <f t="shared" si="0"/>
        <v>168479.9038</v>
      </c>
      <c r="C25" s="8">
        <f t="shared" si="1"/>
        <v>124279.9038</v>
      </c>
      <c r="D25" s="8">
        <v>0</v>
      </c>
      <c r="E25" s="9">
        <v>44200</v>
      </c>
      <c r="F25" s="10">
        <v>0</v>
      </c>
      <c r="G25" s="10">
        <v>89079.993799999997</v>
      </c>
      <c r="H25" s="10">
        <v>33436.32</v>
      </c>
      <c r="I25" s="10">
        <v>65</v>
      </c>
      <c r="J25" s="10">
        <v>1698.59</v>
      </c>
      <c r="K25" s="11" t="e">
        <f>VLOOKUP(A25,[2]Sheet4!I:M,2,0)</f>
        <v>#N/A</v>
      </c>
      <c r="L25" s="12" t="e">
        <f>IF(#REF!=0," ",IF((D25+E25+G25)&gt;#REF!,"服务费超计划成本",""))</f>
        <v>#REF!</v>
      </c>
      <c r="M25" s="15" t="e">
        <f>IF(#REF!=0," ",IF(H25&gt;#REF!,"人工成本超计划成本"," "))</f>
        <v>#REF!</v>
      </c>
      <c r="N25" s="16" t="e">
        <f>IF(#REF!=0," ",F25/#REF!)</f>
        <v>#REF!</v>
      </c>
      <c r="O25" s="16" t="e">
        <f>IF(#REF!=0," ",#REF!/#REF!)</f>
        <v>#REF!</v>
      </c>
      <c r="P25" s="16" t="e">
        <f t="shared" si="2"/>
        <v>#REF!</v>
      </c>
      <c r="Q25" s="17" t="e">
        <f t="shared" si="3"/>
        <v>#REF!</v>
      </c>
      <c r="R25" s="7">
        <v>27551.27</v>
      </c>
      <c r="S25" s="7">
        <v>3513.49</v>
      </c>
    </row>
    <row r="26" spans="1:20" s="1" customFormat="1" ht="14.4">
      <c r="A26" s="6" t="s">
        <v>855</v>
      </c>
      <c r="B26" s="7">
        <f t="shared" si="0"/>
        <v>108124.94959999999</v>
      </c>
      <c r="C26" s="8">
        <f t="shared" si="1"/>
        <v>108124.94959999999</v>
      </c>
      <c r="D26" s="8">
        <v>0</v>
      </c>
      <c r="E26" s="9">
        <v>0</v>
      </c>
      <c r="F26" s="10">
        <v>0</v>
      </c>
      <c r="G26" s="10">
        <v>91059.999599999996</v>
      </c>
      <c r="H26" s="10">
        <v>8498.4500000000007</v>
      </c>
      <c r="I26" s="10">
        <v>8175.53</v>
      </c>
      <c r="J26" s="10">
        <v>390.97</v>
      </c>
      <c r="K26" s="11" t="e">
        <f>VLOOKUP(A26,[2]Sheet4!I:M,2,0)</f>
        <v>#N/A</v>
      </c>
      <c r="L26" s="12" t="e">
        <f>IF(#REF!=0," ",IF((D26+E26+G26)&gt;#REF!,"服务费超计划成本",""))</f>
        <v>#REF!</v>
      </c>
      <c r="M26" s="15" t="e">
        <f>IF(#REF!=0," ",IF(H26&gt;#REF!,"人工成本超计划成本"," "))</f>
        <v>#REF!</v>
      </c>
      <c r="N26" s="16" t="e">
        <f>IF(#REF!=0," ",F26/#REF!)</f>
        <v>#REF!</v>
      </c>
      <c r="O26" s="16" t="e">
        <f>IF(#REF!=0," ",#REF!/#REF!)</f>
        <v>#REF!</v>
      </c>
      <c r="P26" s="16" t="e">
        <f t="shared" si="2"/>
        <v>#REF!</v>
      </c>
      <c r="Q26" s="17" t="e">
        <f t="shared" si="3"/>
        <v>#REF!</v>
      </c>
      <c r="R26" s="7">
        <v>35979.39</v>
      </c>
      <c r="S26" s="7">
        <v>0</v>
      </c>
    </row>
    <row r="27" spans="1:20" s="1" customFormat="1" ht="14.4">
      <c r="A27" s="6" t="s">
        <v>856</v>
      </c>
      <c r="B27" s="7">
        <f t="shared" si="0"/>
        <v>82195.687399999995</v>
      </c>
      <c r="C27" s="8">
        <f t="shared" si="1"/>
        <v>16335.687400000001</v>
      </c>
      <c r="D27" s="8">
        <v>22200</v>
      </c>
      <c r="E27" s="9">
        <v>43660</v>
      </c>
      <c r="F27" s="10">
        <v>0</v>
      </c>
      <c r="G27" s="10">
        <v>5179.9974000000002</v>
      </c>
      <c r="H27" s="10">
        <v>11131.09</v>
      </c>
      <c r="I27" s="10">
        <v>0</v>
      </c>
      <c r="J27" s="10">
        <v>24.6</v>
      </c>
      <c r="K27" s="11" t="e">
        <f>VLOOKUP(A27,[2]Sheet4!I:M,2,0)</f>
        <v>#N/A</v>
      </c>
      <c r="L27" s="12" t="e">
        <f>IF(#REF!=0," ",IF((D27+E27+G27)&gt;#REF!,"服务费超计划成本",""))</f>
        <v>#REF!</v>
      </c>
      <c r="M27" s="15" t="e">
        <f>IF(#REF!=0," ",IF(H27&gt;#REF!,"人工成本超计划成本"," "))</f>
        <v>#REF!</v>
      </c>
      <c r="N27" s="16" t="e">
        <f>IF(#REF!=0," ",F27/#REF!)</f>
        <v>#REF!</v>
      </c>
      <c r="O27" s="16" t="e">
        <f>IF(#REF!=0," ",#REF!/#REF!)</f>
        <v>#REF!</v>
      </c>
      <c r="P27" s="16" t="e">
        <f t="shared" si="2"/>
        <v>#REF!</v>
      </c>
      <c r="Q27" s="17" t="e">
        <f t="shared" si="3"/>
        <v>#REF!</v>
      </c>
      <c r="R27" s="7">
        <v>160417.12</v>
      </c>
      <c r="S27" s="7">
        <v>7.38</v>
      </c>
      <c r="T27" s="18"/>
    </row>
    <row r="28" spans="1:20" s="1" customFormat="1" ht="14.4">
      <c r="A28" s="6" t="s">
        <v>857</v>
      </c>
      <c r="B28" s="7">
        <f t="shared" si="0"/>
        <v>132371.4</v>
      </c>
      <c r="C28" s="8">
        <f t="shared" si="1"/>
        <v>132371.4</v>
      </c>
      <c r="D28" s="8">
        <v>0</v>
      </c>
      <c r="E28" s="9">
        <v>0</v>
      </c>
      <c r="F28" s="10">
        <v>0</v>
      </c>
      <c r="G28" s="10">
        <v>31402.5</v>
      </c>
      <c r="H28" s="10">
        <v>43640.94</v>
      </c>
      <c r="I28" s="10">
        <v>47072.25</v>
      </c>
      <c r="J28" s="10">
        <v>10255.709999999999</v>
      </c>
      <c r="K28" s="11" t="e">
        <f>VLOOKUP(A28,[2]Sheet4!I:M,2,0)</f>
        <v>#N/A</v>
      </c>
      <c r="L28" s="12" t="e">
        <f>IF(#REF!=0," ",IF((D28+E28+G28)&gt;#REF!,"服务费超计划成本",""))</f>
        <v>#REF!</v>
      </c>
      <c r="M28" s="15" t="e">
        <f>IF(#REF!=0," ",IF(H28&gt;#REF!,"人工成本超计划成本"," "))</f>
        <v>#REF!</v>
      </c>
      <c r="N28" s="16" t="e">
        <f>IF(#REF!=0," ",F28/#REF!)</f>
        <v>#REF!</v>
      </c>
      <c r="O28" s="16" t="e">
        <f>IF(#REF!=0," ",#REF!/#REF!)</f>
        <v>#REF!</v>
      </c>
      <c r="P28" s="16" t="e">
        <f t="shared" si="2"/>
        <v>#REF!</v>
      </c>
      <c r="Q28" s="17" t="e">
        <f t="shared" si="3"/>
        <v>#REF!</v>
      </c>
      <c r="R28" s="7">
        <v>0</v>
      </c>
      <c r="S28" s="7">
        <v>0</v>
      </c>
    </row>
    <row r="29" spans="1:20" s="1" customFormat="1" ht="14.4">
      <c r="A29" s="6" t="s">
        <v>858</v>
      </c>
      <c r="B29" s="7">
        <f t="shared" si="0"/>
        <v>43361.289999999994</v>
      </c>
      <c r="C29" s="8">
        <f t="shared" si="1"/>
        <v>11155.69</v>
      </c>
      <c r="D29" s="8">
        <v>16102.8</v>
      </c>
      <c r="E29" s="9">
        <v>16102.8</v>
      </c>
      <c r="F29" s="10">
        <v>0</v>
      </c>
      <c r="G29" s="10">
        <v>0</v>
      </c>
      <c r="H29" s="10">
        <v>11131.09</v>
      </c>
      <c r="I29" s="10">
        <v>0</v>
      </c>
      <c r="J29" s="10">
        <v>24.6</v>
      </c>
      <c r="K29" s="11" t="e">
        <f>VLOOKUP(A29,[2]Sheet4!I:M,2,0)</f>
        <v>#N/A</v>
      </c>
      <c r="L29" s="12" t="e">
        <f>IF(#REF!=0," ",IF((D29+E29+G29)&gt;#REF!,"服务费超计划成本",""))</f>
        <v>#REF!</v>
      </c>
      <c r="M29" s="15" t="e">
        <f>IF(#REF!=0," ",IF(H29&gt;#REF!,"人工成本超计划成本"," "))</f>
        <v>#REF!</v>
      </c>
      <c r="N29" s="16" t="e">
        <f>IF(#REF!=0," ",F29/#REF!)</f>
        <v>#REF!</v>
      </c>
      <c r="O29" s="16" t="e">
        <f>IF(#REF!=0," ",#REF!/#REF!)</f>
        <v>#REF!</v>
      </c>
      <c r="P29" s="16" t="e">
        <f t="shared" si="2"/>
        <v>#REF!</v>
      </c>
      <c r="Q29" s="17" t="e">
        <f t="shared" si="3"/>
        <v>#REF!</v>
      </c>
      <c r="R29" s="7">
        <v>152983.91</v>
      </c>
      <c r="S29" s="7">
        <v>7.38</v>
      </c>
      <c r="T29" s="18"/>
    </row>
    <row r="30" spans="1:20" s="1" customFormat="1" ht="14.4">
      <c r="A30" s="6" t="s">
        <v>859</v>
      </c>
      <c r="B30" s="7">
        <f t="shared" si="0"/>
        <v>60212.3</v>
      </c>
      <c r="C30" s="8">
        <f t="shared" si="1"/>
        <v>60212.3</v>
      </c>
      <c r="D30" s="8">
        <v>0</v>
      </c>
      <c r="E30" s="9">
        <v>0</v>
      </c>
      <c r="F30" s="10">
        <v>0</v>
      </c>
      <c r="G30" s="10">
        <v>0</v>
      </c>
      <c r="H30" s="10">
        <v>46306.080000000002</v>
      </c>
      <c r="I30" s="10">
        <v>10513.55</v>
      </c>
      <c r="J30" s="10">
        <v>3392.67</v>
      </c>
      <c r="K30" s="11" t="e">
        <f>VLOOKUP(A30,[2]Sheet4!I:M,2,0)</f>
        <v>#N/A</v>
      </c>
      <c r="L30" s="12" t="e">
        <f>IF(#REF!=0," ",IF((D30+E30+G30)&gt;#REF!,"服务费超计划成本",""))</f>
        <v>#REF!</v>
      </c>
      <c r="M30" s="15" t="e">
        <f>IF(#REF!=0," ",IF(H30&gt;#REF!,"人工成本超计划成本"," "))</f>
        <v>#REF!</v>
      </c>
      <c r="N30" s="16" t="e">
        <f>IF(#REF!=0," ",F30/#REF!)</f>
        <v>#REF!</v>
      </c>
      <c r="O30" s="16" t="e">
        <f>IF(#REF!=0," ",#REF!/#REF!)</f>
        <v>#REF!</v>
      </c>
      <c r="P30" s="16" t="e">
        <f t="shared" si="2"/>
        <v>#REF!</v>
      </c>
      <c r="Q30" s="17" t="e">
        <f t="shared" si="3"/>
        <v>#REF!</v>
      </c>
      <c r="R30" s="7">
        <v>84553.919999999998</v>
      </c>
      <c r="S30" s="7">
        <v>2420.62</v>
      </c>
    </row>
    <row r="31" spans="1:20" s="1" customFormat="1" ht="14.4">
      <c r="A31" s="6" t="s">
        <v>860</v>
      </c>
      <c r="B31" s="7">
        <f t="shared" si="0"/>
        <v>11155.69</v>
      </c>
      <c r="C31" s="8">
        <f t="shared" si="1"/>
        <v>11155.69</v>
      </c>
      <c r="D31" s="8">
        <v>0</v>
      </c>
      <c r="E31" s="9">
        <v>0</v>
      </c>
      <c r="F31" s="10">
        <v>0</v>
      </c>
      <c r="G31" s="10">
        <v>0</v>
      </c>
      <c r="H31" s="10">
        <v>11131.09</v>
      </c>
      <c r="I31" s="10">
        <v>0</v>
      </c>
      <c r="J31" s="10">
        <v>24.6</v>
      </c>
      <c r="K31" s="11" t="e">
        <f>VLOOKUP(A31,[2]Sheet4!I:M,2,0)</f>
        <v>#N/A</v>
      </c>
      <c r="L31" s="12" t="e">
        <f>IF(#REF!=0," ",IF((D31+E31+G31)&gt;#REF!,"服务费超计划成本",""))</f>
        <v>#REF!</v>
      </c>
      <c r="M31" s="15" t="e">
        <f>IF(#REF!=0," ",IF(H31&gt;#REF!,"人工成本超计划成本"," "))</f>
        <v>#REF!</v>
      </c>
      <c r="N31" s="16" t="e">
        <f>IF(#REF!=0," ",F31/#REF!)</f>
        <v>#REF!</v>
      </c>
      <c r="O31" s="16" t="e">
        <f>IF(#REF!=0," ",#REF!/#REF!)</f>
        <v>#REF!</v>
      </c>
      <c r="P31" s="16" t="e">
        <f t="shared" si="2"/>
        <v>#REF!</v>
      </c>
      <c r="Q31" s="17" t="e">
        <f t="shared" si="3"/>
        <v>#REF!</v>
      </c>
      <c r="R31" s="7">
        <v>151863.91</v>
      </c>
      <c r="S31" s="7">
        <v>7.38</v>
      </c>
    </row>
    <row r="32" spans="1:20" s="1" customFormat="1" ht="14.4">
      <c r="A32" s="6" t="s">
        <v>861</v>
      </c>
      <c r="B32" s="7">
        <f t="shared" si="0"/>
        <v>59995.689400000003</v>
      </c>
      <c r="C32" s="8">
        <f t="shared" si="1"/>
        <v>15775.689400000001</v>
      </c>
      <c r="D32" s="8">
        <v>15840</v>
      </c>
      <c r="E32" s="9">
        <v>28380</v>
      </c>
      <c r="F32" s="10">
        <v>0</v>
      </c>
      <c r="G32" s="10">
        <v>4619.9993999999997</v>
      </c>
      <c r="H32" s="10">
        <v>11131.09</v>
      </c>
      <c r="I32" s="10">
        <v>0</v>
      </c>
      <c r="J32" s="10">
        <v>24.6</v>
      </c>
      <c r="K32" s="11" t="e">
        <f>VLOOKUP(A32,[2]Sheet4!I:M,2,0)</f>
        <v>#N/A</v>
      </c>
      <c r="L32" s="12" t="e">
        <f>IF(#REF!=0," ",IF((D32+E32+G32)&gt;#REF!,"服务费超计划成本",""))</f>
        <v>#REF!</v>
      </c>
      <c r="M32" s="15" t="e">
        <f>IF(#REF!=0," ",IF(H32&gt;#REF!,"人工成本超计划成本"," "))</f>
        <v>#REF!</v>
      </c>
      <c r="N32" s="16" t="e">
        <f>IF(#REF!=0," ",F32/#REF!)</f>
        <v>#REF!</v>
      </c>
      <c r="O32" s="16" t="e">
        <f>IF(#REF!=0," ",#REF!/#REF!)</f>
        <v>#REF!</v>
      </c>
      <c r="P32" s="16" t="e">
        <f t="shared" si="2"/>
        <v>#REF!</v>
      </c>
      <c r="Q32" s="17" t="e">
        <f t="shared" si="3"/>
        <v>#REF!</v>
      </c>
      <c r="R32" s="7">
        <v>149745.42000000001</v>
      </c>
      <c r="S32" s="7">
        <v>7.38</v>
      </c>
      <c r="T32" s="18"/>
    </row>
    <row r="33" spans="1:20" s="1" customFormat="1" ht="14.4">
      <c r="A33" s="6" t="s">
        <v>862</v>
      </c>
      <c r="B33" s="7">
        <f t="shared" si="0"/>
        <v>0</v>
      </c>
      <c r="C33" s="8">
        <f t="shared" si="1"/>
        <v>0</v>
      </c>
      <c r="D33" s="8">
        <v>0</v>
      </c>
      <c r="E33" s="9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1" t="e">
        <f>VLOOKUP(A33,[2]Sheet4!I:M,2,0)</f>
        <v>#N/A</v>
      </c>
      <c r="L33" s="12" t="e">
        <f>IF(#REF!=0," ",IF((D33+E33+G33)&gt;#REF!,"服务费超计划成本",""))</f>
        <v>#REF!</v>
      </c>
      <c r="M33" s="15" t="e">
        <f>IF(#REF!=0," ",IF(H33&gt;#REF!,"人工成本超计划成本"," "))</f>
        <v>#REF!</v>
      </c>
      <c r="N33" s="16" t="e">
        <f>IF(#REF!=0," ",F33/#REF!)</f>
        <v>#REF!</v>
      </c>
      <c r="O33" s="16" t="e">
        <f>IF(#REF!=0," ",#REF!/#REF!)</f>
        <v>#REF!</v>
      </c>
      <c r="P33" s="16" t="e">
        <f t="shared" si="2"/>
        <v>#REF!</v>
      </c>
      <c r="Q33" s="17" t="e">
        <f t="shared" si="3"/>
        <v>#REF!</v>
      </c>
      <c r="R33" s="7">
        <v>70815</v>
      </c>
      <c r="S33" s="7">
        <v>0</v>
      </c>
    </row>
    <row r="34" spans="1:20" s="1" customFormat="1" ht="14.4">
      <c r="A34" s="6" t="s">
        <v>863</v>
      </c>
      <c r="B34" s="7">
        <f t="shared" si="0"/>
        <v>115875.701</v>
      </c>
      <c r="C34" s="8">
        <f t="shared" si="1"/>
        <v>72355.701000000001</v>
      </c>
      <c r="D34" s="8">
        <v>14280</v>
      </c>
      <c r="E34" s="9">
        <v>29240</v>
      </c>
      <c r="F34" s="10">
        <v>0</v>
      </c>
      <c r="G34" s="10">
        <v>61200.000999999997</v>
      </c>
      <c r="H34" s="10">
        <v>11131.09</v>
      </c>
      <c r="I34" s="10">
        <v>0</v>
      </c>
      <c r="J34" s="10">
        <v>24.61</v>
      </c>
      <c r="K34" s="11" t="e">
        <f>VLOOKUP(A34,[2]Sheet4!I:M,2,0)</f>
        <v>#N/A</v>
      </c>
      <c r="L34" s="12" t="e">
        <f>IF(#REF!=0," ",IF((D34+E34+G34)&gt;#REF!,"服务费超计划成本",""))</f>
        <v>#REF!</v>
      </c>
      <c r="M34" s="15" t="e">
        <f>IF(#REF!=0," ",IF(H34&gt;#REF!,"人工成本超计划成本"," "))</f>
        <v>#REF!</v>
      </c>
      <c r="N34" s="16" t="e">
        <f>IF(#REF!=0," ",F34/#REF!)</f>
        <v>#REF!</v>
      </c>
      <c r="O34" s="16" t="e">
        <f>IF(#REF!=0," ",#REF!/#REF!)</f>
        <v>#REF!</v>
      </c>
      <c r="P34" s="16" t="e">
        <f t="shared" si="2"/>
        <v>#REF!</v>
      </c>
      <c r="Q34" s="17" t="e">
        <f t="shared" si="3"/>
        <v>#REF!</v>
      </c>
      <c r="R34" s="7">
        <v>41768.06</v>
      </c>
      <c r="S34" s="7">
        <v>7.38</v>
      </c>
      <c r="T34" s="18"/>
    </row>
    <row r="35" spans="1:20" s="1" customFormat="1" ht="14.4">
      <c r="A35" s="6" t="s">
        <v>864</v>
      </c>
      <c r="B35" s="7">
        <f t="shared" si="0"/>
        <v>24000</v>
      </c>
      <c r="C35" s="8">
        <f t="shared" si="1"/>
        <v>24000</v>
      </c>
      <c r="D35" s="8">
        <v>0</v>
      </c>
      <c r="E35" s="9">
        <v>0</v>
      </c>
      <c r="F35" s="10">
        <v>0</v>
      </c>
      <c r="G35" s="10">
        <v>0</v>
      </c>
      <c r="H35" s="10">
        <v>24000</v>
      </c>
      <c r="I35" s="10">
        <v>0</v>
      </c>
      <c r="J35" s="10">
        <v>0</v>
      </c>
      <c r="K35" s="11" t="e">
        <f>VLOOKUP(A35,[2]Sheet4!I:M,2,0)</f>
        <v>#N/A</v>
      </c>
      <c r="L35" s="12" t="e">
        <f>IF(#REF!=0," ",IF((D35+E35+G35)&gt;#REF!,"服务费超计划成本",""))</f>
        <v>#REF!</v>
      </c>
      <c r="M35" s="15" t="e">
        <f>IF(#REF!=0," ",IF(H35&gt;#REF!,"人工成本超计划成本"," "))</f>
        <v>#REF!</v>
      </c>
      <c r="N35" s="16" t="e">
        <f>IF(#REF!=0," ",F35/#REF!)</f>
        <v>#REF!</v>
      </c>
      <c r="O35" s="16" t="e">
        <f>IF(#REF!=0," ",#REF!/#REF!)</f>
        <v>#REF!</v>
      </c>
      <c r="P35" s="16" t="e">
        <f t="shared" si="2"/>
        <v>#REF!</v>
      </c>
      <c r="Q35" s="17" t="e">
        <f t="shared" si="3"/>
        <v>#REF!</v>
      </c>
      <c r="R35" s="7">
        <v>141235</v>
      </c>
      <c r="S35" s="7">
        <v>0</v>
      </c>
    </row>
    <row r="36" spans="1:20" s="1" customFormat="1" ht="14.4">
      <c r="A36" s="6" t="s">
        <v>865</v>
      </c>
      <c r="B36" s="7">
        <f t="shared" si="0"/>
        <v>160330.16219999999</v>
      </c>
      <c r="C36" s="8">
        <f t="shared" si="1"/>
        <v>160330.16219999999</v>
      </c>
      <c r="D36" s="8">
        <v>0</v>
      </c>
      <c r="E36" s="9">
        <v>0</v>
      </c>
      <c r="F36" s="10">
        <v>0</v>
      </c>
      <c r="G36" s="10">
        <v>160330.16219999999</v>
      </c>
      <c r="H36" s="10">
        <v>0</v>
      </c>
      <c r="I36" s="10">
        <v>0</v>
      </c>
      <c r="J36" s="10">
        <v>0</v>
      </c>
      <c r="K36" s="11" t="e">
        <f>VLOOKUP(A36,[2]Sheet4!I:M,2,0)</f>
        <v>#N/A</v>
      </c>
      <c r="L36" s="12" t="e">
        <f>IF(#REF!=0," ",IF((D36+E36+G36)&gt;#REF!,"服务费超计划成本",""))</f>
        <v>#REF!</v>
      </c>
      <c r="M36" s="15" t="e">
        <f>IF(#REF!=0," ",IF(H36&gt;#REF!,"人工成本超计划成本"," "))</f>
        <v>#REF!</v>
      </c>
      <c r="N36" s="16" t="e">
        <f>IF(#REF!=0," ",F36/#REF!)</f>
        <v>#REF!</v>
      </c>
      <c r="O36" s="16" t="e">
        <f>IF(#REF!=0," ",#REF!/#REF!)</f>
        <v>#REF!</v>
      </c>
      <c r="P36" s="16" t="e">
        <f t="shared" si="2"/>
        <v>#REF!</v>
      </c>
      <c r="Q36" s="17" t="e">
        <f t="shared" si="3"/>
        <v>#REF!</v>
      </c>
      <c r="R36" s="7">
        <v>33131</v>
      </c>
      <c r="S36" s="7">
        <v>18954.87</v>
      </c>
    </row>
    <row r="37" spans="1:20" s="1" customFormat="1" ht="14.4">
      <c r="A37" s="6" t="s">
        <v>866</v>
      </c>
      <c r="B37" s="7">
        <f t="shared" si="0"/>
        <v>146115.69679999998</v>
      </c>
      <c r="C37" s="8">
        <f t="shared" si="1"/>
        <v>99395.696799999991</v>
      </c>
      <c r="D37" s="8">
        <v>16000</v>
      </c>
      <c r="E37" s="9">
        <v>30720</v>
      </c>
      <c r="F37" s="10">
        <v>0</v>
      </c>
      <c r="G37" s="10">
        <v>88239.996799999994</v>
      </c>
      <c r="H37" s="10">
        <v>11131.09</v>
      </c>
      <c r="I37" s="10">
        <v>0</v>
      </c>
      <c r="J37" s="10">
        <v>24.61</v>
      </c>
      <c r="K37" s="11" t="e">
        <f>VLOOKUP(A37,[2]Sheet4!I:M,2,0)</f>
        <v>#N/A</v>
      </c>
      <c r="L37" s="12" t="e">
        <f>IF(#REF!=0," ",IF((D37+E37+G37)&gt;#REF!,"服务费超计划成本",""))</f>
        <v>#REF!</v>
      </c>
      <c r="M37" s="15" t="e">
        <f>IF(#REF!=0," ",IF(H37&gt;#REF!,"人工成本超计划成本"," "))</f>
        <v>#REF!</v>
      </c>
      <c r="N37" s="16" t="e">
        <f>IF(#REF!=0," ",F37/#REF!)</f>
        <v>#REF!</v>
      </c>
      <c r="O37" s="16" t="e">
        <f>IF(#REF!=0," ",#REF!/#REF!)</f>
        <v>#REF!</v>
      </c>
      <c r="P37" s="16" t="e">
        <f t="shared" si="2"/>
        <v>#REF!</v>
      </c>
      <c r="Q37" s="17" t="e">
        <f t="shared" si="3"/>
        <v>#REF!</v>
      </c>
      <c r="R37" s="7">
        <v>112653.12</v>
      </c>
      <c r="S37" s="7">
        <v>3333.09</v>
      </c>
      <c r="T37" s="18"/>
    </row>
    <row r="38" spans="1:20" s="1" customFormat="1" ht="14.4">
      <c r="A38" s="6" t="s">
        <v>867</v>
      </c>
      <c r="B38" s="7">
        <f t="shared" si="0"/>
        <v>117033.164</v>
      </c>
      <c r="C38" s="8">
        <f t="shared" si="1"/>
        <v>117033.164</v>
      </c>
      <c r="D38" s="8">
        <v>0</v>
      </c>
      <c r="E38" s="9">
        <v>0</v>
      </c>
      <c r="F38" s="10">
        <v>0</v>
      </c>
      <c r="G38" s="10">
        <v>105877.46400000001</v>
      </c>
      <c r="H38" s="10">
        <v>11131.09</v>
      </c>
      <c r="I38" s="10">
        <v>0</v>
      </c>
      <c r="J38" s="10">
        <v>24.61</v>
      </c>
      <c r="K38" s="11" t="e">
        <f>VLOOKUP(A38,[2]Sheet4!I:M,2,0)</f>
        <v>#N/A</v>
      </c>
      <c r="L38" s="12" t="e">
        <f>IF(#REF!=0," ",IF((D38+E38+G38)&gt;#REF!,"服务费超计划成本",""))</f>
        <v>#REF!</v>
      </c>
      <c r="M38" s="15" t="e">
        <f>IF(#REF!=0," ",IF(H38&gt;#REF!,"人工成本超计划成本"," "))</f>
        <v>#REF!</v>
      </c>
      <c r="N38" s="16" t="e">
        <f>IF(#REF!=0," ",F38/#REF!)</f>
        <v>#REF!</v>
      </c>
      <c r="O38" s="16" t="e">
        <f>IF(#REF!=0," ",#REF!/#REF!)</f>
        <v>#REF!</v>
      </c>
      <c r="P38" s="16" t="e">
        <f t="shared" si="2"/>
        <v>#REF!</v>
      </c>
      <c r="Q38" s="17" t="e">
        <f t="shared" si="3"/>
        <v>#REF!</v>
      </c>
      <c r="R38" s="7">
        <v>153431.9</v>
      </c>
      <c r="S38" s="7">
        <v>29972.7</v>
      </c>
    </row>
    <row r="39" spans="1:20" s="1" customFormat="1" ht="14.4">
      <c r="A39" s="6" t="s">
        <v>868</v>
      </c>
      <c r="B39" s="7">
        <f t="shared" si="0"/>
        <v>194070.94819999998</v>
      </c>
      <c r="C39" s="8">
        <f t="shared" si="1"/>
        <v>144430.94819999998</v>
      </c>
      <c r="D39" s="8">
        <v>14960</v>
      </c>
      <c r="E39" s="9">
        <v>34680</v>
      </c>
      <c r="F39" s="10">
        <v>0</v>
      </c>
      <c r="G39" s="10">
        <v>33999.998200000002</v>
      </c>
      <c r="H39" s="10">
        <v>73542.61</v>
      </c>
      <c r="I39" s="10">
        <v>28042.69</v>
      </c>
      <c r="J39" s="10">
        <v>8845.65</v>
      </c>
      <c r="K39" s="11" t="e">
        <f>VLOOKUP(A39,[2]Sheet4!I:M,2,0)</f>
        <v>#N/A</v>
      </c>
      <c r="L39" s="12" t="e">
        <f>IF(#REF!=0," ",IF((D39+E39+G39)&gt;#REF!,"服务费超计划成本",""))</f>
        <v>#REF!</v>
      </c>
      <c r="M39" s="15" t="e">
        <f>IF(#REF!=0," ",IF(H39&gt;#REF!,"人工成本超计划成本"," "))</f>
        <v>#REF!</v>
      </c>
      <c r="N39" s="16" t="e">
        <f>IF(#REF!=0," ",F39/#REF!)</f>
        <v>#REF!</v>
      </c>
      <c r="O39" s="16" t="e">
        <f>IF(#REF!=0," ",#REF!/#REF!)</f>
        <v>#REF!</v>
      </c>
      <c r="P39" s="16" t="e">
        <f t="shared" si="2"/>
        <v>#REF!</v>
      </c>
      <c r="Q39" s="17" t="e">
        <f t="shared" si="3"/>
        <v>#REF!</v>
      </c>
      <c r="R39" s="7">
        <v>102114.53</v>
      </c>
      <c r="S39" s="7">
        <v>33129.279999999999</v>
      </c>
      <c r="T39" s="18"/>
    </row>
    <row r="40" spans="1:20" s="1" customFormat="1" ht="14.4">
      <c r="A40" s="6" t="s">
        <v>869</v>
      </c>
      <c r="B40" s="7">
        <f t="shared" si="0"/>
        <v>128806.69380000001</v>
      </c>
      <c r="C40" s="8">
        <f t="shared" si="1"/>
        <v>40990.693800000001</v>
      </c>
      <c r="D40" s="8">
        <v>31059</v>
      </c>
      <c r="E40" s="9">
        <v>56757</v>
      </c>
      <c r="F40" s="10">
        <v>0</v>
      </c>
      <c r="G40" s="10">
        <v>29835.003799999999</v>
      </c>
      <c r="H40" s="10">
        <v>11131.09</v>
      </c>
      <c r="I40" s="10">
        <v>0</v>
      </c>
      <c r="J40" s="10">
        <v>24.6</v>
      </c>
      <c r="K40" s="11" t="e">
        <f>VLOOKUP(A40,[2]Sheet4!I:M,2,0)</f>
        <v>#N/A</v>
      </c>
      <c r="L40" s="12" t="e">
        <f>IF(#REF!=0," ",IF((D40+E40+G40)&gt;#REF!,"服务费超计划成本",""))</f>
        <v>#REF!</v>
      </c>
      <c r="M40" s="15" t="e">
        <f>IF(#REF!=0," ",IF(H40&gt;#REF!,"人工成本超计划成本"," "))</f>
        <v>#REF!</v>
      </c>
      <c r="N40" s="16" t="e">
        <f>IF(#REF!=0," ",F40/#REF!)</f>
        <v>#REF!</v>
      </c>
      <c r="O40" s="16" t="e">
        <f>IF(#REF!=0," ",#REF!/#REF!)</f>
        <v>#REF!</v>
      </c>
      <c r="P40" s="16" t="e">
        <f t="shared" si="2"/>
        <v>#REF!</v>
      </c>
      <c r="Q40" s="17" t="e">
        <f t="shared" si="3"/>
        <v>#REF!</v>
      </c>
      <c r="R40" s="7">
        <v>167773.17</v>
      </c>
      <c r="S40" s="7">
        <v>3333.09</v>
      </c>
      <c r="T40" s="18"/>
    </row>
    <row r="41" spans="1:20" s="1" customFormat="1" ht="14.4">
      <c r="A41" s="6" t="s">
        <v>870</v>
      </c>
      <c r="B41" s="7">
        <f t="shared" si="0"/>
        <v>72655.7022</v>
      </c>
      <c r="C41" s="8">
        <f t="shared" si="1"/>
        <v>72655.7022</v>
      </c>
      <c r="D41" s="8">
        <v>0</v>
      </c>
      <c r="E41" s="9">
        <v>0</v>
      </c>
      <c r="F41" s="10">
        <v>0</v>
      </c>
      <c r="G41" s="10">
        <v>61500.002200000003</v>
      </c>
      <c r="H41" s="10">
        <v>11131.09</v>
      </c>
      <c r="I41" s="10">
        <v>0</v>
      </c>
      <c r="J41" s="10">
        <v>24.61</v>
      </c>
      <c r="K41" s="11" t="e">
        <f>VLOOKUP(A41,[2]Sheet4!I:M,2,0)</f>
        <v>#N/A</v>
      </c>
      <c r="L41" s="12" t="e">
        <f>IF(#REF!=0," ",IF((D41+E41+G41)&gt;#REF!,"服务费超计划成本",""))</f>
        <v>#REF!</v>
      </c>
      <c r="M41" s="15" t="e">
        <f>IF(#REF!=0," ",IF(H41&gt;#REF!,"人工成本超计划成本"," "))</f>
        <v>#REF!</v>
      </c>
      <c r="N41" s="16" t="e">
        <f>IF(#REF!=0," ",F41/#REF!)</f>
        <v>#REF!</v>
      </c>
      <c r="O41" s="16" t="e">
        <f>IF(#REF!=0," ",#REF!/#REF!)</f>
        <v>#REF!</v>
      </c>
      <c r="P41" s="16" t="e">
        <f t="shared" si="2"/>
        <v>#REF!</v>
      </c>
      <c r="Q41" s="17" t="e">
        <f t="shared" si="3"/>
        <v>#REF!</v>
      </c>
      <c r="R41" s="7">
        <v>49045.04</v>
      </c>
      <c r="S41" s="7">
        <v>7.38</v>
      </c>
    </row>
    <row r="42" spans="1:20" s="1" customFormat="1" ht="14.4">
      <c r="A42" s="6" t="s">
        <v>871</v>
      </c>
      <c r="B42" s="7">
        <f t="shared" si="0"/>
        <v>37203.684799999995</v>
      </c>
      <c r="C42" s="8">
        <f t="shared" si="1"/>
        <v>37203.684799999995</v>
      </c>
      <c r="D42" s="8">
        <v>0</v>
      </c>
      <c r="E42" s="9">
        <v>0</v>
      </c>
      <c r="F42" s="10">
        <v>0</v>
      </c>
      <c r="G42" s="10">
        <v>26047.9948</v>
      </c>
      <c r="H42" s="10">
        <v>11131.09</v>
      </c>
      <c r="I42" s="10">
        <v>0</v>
      </c>
      <c r="J42" s="10">
        <v>24.6</v>
      </c>
      <c r="K42" s="11" t="e">
        <f>VLOOKUP(A42,[2]Sheet4!I:M,2,0)</f>
        <v>#N/A</v>
      </c>
      <c r="L42" s="12" t="e">
        <f>IF(#REF!=0," ",IF((D42+E42+G42)&gt;#REF!,"服务费超计划成本",""))</f>
        <v>#REF!</v>
      </c>
      <c r="M42" s="15" t="e">
        <f>IF(#REF!=0," ",IF(H42&gt;#REF!,"人工成本超计划成本"," "))</f>
        <v>#REF!</v>
      </c>
      <c r="N42" s="16" t="e">
        <f>IF(#REF!=0," ",F42/#REF!)</f>
        <v>#REF!</v>
      </c>
      <c r="O42" s="16" t="e">
        <f>IF(#REF!=0," ",#REF!/#REF!)</f>
        <v>#REF!</v>
      </c>
      <c r="P42" s="16" t="e">
        <f t="shared" si="2"/>
        <v>#REF!</v>
      </c>
      <c r="Q42" s="17" t="e">
        <f t="shared" si="3"/>
        <v>#REF!</v>
      </c>
      <c r="R42" s="7">
        <v>130650.33</v>
      </c>
      <c r="S42" s="7">
        <v>7.38</v>
      </c>
    </row>
    <row r="43" spans="1:20" s="1" customFormat="1" ht="14.4">
      <c r="A43" s="6" t="s">
        <v>872</v>
      </c>
      <c r="B43" s="7">
        <f t="shared" si="0"/>
        <v>4866589.9978</v>
      </c>
      <c r="C43" s="8">
        <f t="shared" si="1"/>
        <v>3729589.9978</v>
      </c>
      <c r="D43" s="8">
        <v>0</v>
      </c>
      <c r="E43" s="9">
        <v>1137000</v>
      </c>
      <c r="F43" s="10">
        <v>0</v>
      </c>
      <c r="G43" s="10">
        <v>3729589.9978</v>
      </c>
      <c r="H43" s="10">
        <v>0</v>
      </c>
      <c r="I43" s="10">
        <v>0</v>
      </c>
      <c r="J43" s="10">
        <v>0</v>
      </c>
      <c r="K43" s="11" t="e">
        <f>VLOOKUP(A43,[2]Sheet4!I:M,2,0)</f>
        <v>#N/A</v>
      </c>
      <c r="L43" s="12" t="e">
        <f>IF(#REF!=0," ",IF((D43+E43+G43)&gt;#REF!,"服务费超计划成本",""))</f>
        <v>#REF!</v>
      </c>
      <c r="M43" s="15" t="e">
        <f>IF(#REF!=0," ",IF(H43&gt;#REF!,"人工成本超计划成本"," "))</f>
        <v>#REF!</v>
      </c>
      <c r="N43" s="16" t="e">
        <f>IF(#REF!=0," ",F43/#REF!)</f>
        <v>#REF!</v>
      </c>
      <c r="O43" s="16" t="e">
        <f>IF(#REF!=0," ",#REF!/#REF!)</f>
        <v>#REF!</v>
      </c>
      <c r="P43" s="16" t="e">
        <f t="shared" si="2"/>
        <v>#REF!</v>
      </c>
      <c r="Q43" s="17" t="e">
        <f t="shared" si="3"/>
        <v>#REF!</v>
      </c>
      <c r="R43" s="7">
        <v>168518.88</v>
      </c>
      <c r="S43" s="7">
        <v>0</v>
      </c>
    </row>
    <row r="44" spans="1:20" s="1" customFormat="1" ht="14.4">
      <c r="A44" s="6" t="s">
        <v>873</v>
      </c>
      <c r="B44" s="7">
        <f t="shared" si="0"/>
        <v>57091.685599999997</v>
      </c>
      <c r="C44" s="8">
        <f t="shared" si="1"/>
        <v>21715.685599999997</v>
      </c>
      <c r="D44" s="8">
        <v>15180</v>
      </c>
      <c r="E44" s="9">
        <v>20196</v>
      </c>
      <c r="F44" s="10">
        <v>0</v>
      </c>
      <c r="G44" s="10">
        <v>10559.9956</v>
      </c>
      <c r="H44" s="10">
        <v>11131.09</v>
      </c>
      <c r="I44" s="10">
        <v>0</v>
      </c>
      <c r="J44" s="10">
        <v>24.6</v>
      </c>
      <c r="K44" s="11" t="e">
        <f>VLOOKUP(A44,[2]Sheet4!I:M,2,0)</f>
        <v>#N/A</v>
      </c>
      <c r="L44" s="12" t="e">
        <f>IF(#REF!=0," ",IF((D44+E44+G44)&gt;#REF!,"服务费超计划成本",""))</f>
        <v>#REF!</v>
      </c>
      <c r="M44" s="15" t="e">
        <f>IF(#REF!=0," ",IF(H44&gt;#REF!,"人工成本超计划成本"," "))</f>
        <v>#REF!</v>
      </c>
      <c r="N44" s="16" t="e">
        <f>IF(#REF!=0," ",F44/#REF!)</f>
        <v>#REF!</v>
      </c>
      <c r="O44" s="16" t="e">
        <f>IF(#REF!=0," ",#REF!/#REF!)</f>
        <v>#REF!</v>
      </c>
      <c r="P44" s="16" t="e">
        <f t="shared" si="2"/>
        <v>#REF!</v>
      </c>
      <c r="Q44" s="17" t="e">
        <f t="shared" si="3"/>
        <v>#REF!</v>
      </c>
      <c r="R44" s="7">
        <v>109766.66</v>
      </c>
      <c r="S44" s="7">
        <v>9.84</v>
      </c>
      <c r="T44" s="18"/>
    </row>
    <row r="45" spans="1:20" s="1" customFormat="1" ht="14.4">
      <c r="A45" s="6" t="s">
        <v>874</v>
      </c>
      <c r="B45" s="7">
        <f t="shared" si="0"/>
        <v>11155.69</v>
      </c>
      <c r="C45" s="8">
        <f t="shared" si="1"/>
        <v>11155.69</v>
      </c>
      <c r="D45" s="8">
        <v>0</v>
      </c>
      <c r="E45" s="9">
        <v>0</v>
      </c>
      <c r="F45" s="10">
        <v>0</v>
      </c>
      <c r="G45" s="10">
        <v>0</v>
      </c>
      <c r="H45" s="10">
        <v>11131.09</v>
      </c>
      <c r="I45" s="10">
        <v>0</v>
      </c>
      <c r="J45" s="10">
        <v>24.6</v>
      </c>
      <c r="K45" s="11" t="e">
        <f>VLOOKUP(A45,[2]Sheet4!I:M,2,0)</f>
        <v>#N/A</v>
      </c>
      <c r="L45" s="12" t="e">
        <f>IF(#REF!=0," ",IF((D45+E45+G45)&gt;#REF!,"服务费超计划成本",""))</f>
        <v>#REF!</v>
      </c>
      <c r="M45" s="15" t="e">
        <f>IF(#REF!=0," ",IF(H45&gt;#REF!,"人工成本超计划成本"," "))</f>
        <v>#REF!</v>
      </c>
      <c r="N45" s="16" t="e">
        <f>IF(#REF!=0," ",F45/#REF!)</f>
        <v>#REF!</v>
      </c>
      <c r="O45" s="16" t="e">
        <f>IF(#REF!=0," ",#REF!/#REF!)</f>
        <v>#REF!</v>
      </c>
      <c r="P45" s="16" t="e">
        <f t="shared" si="2"/>
        <v>#REF!</v>
      </c>
      <c r="Q45" s="17" t="e">
        <f t="shared" si="3"/>
        <v>#REF!</v>
      </c>
      <c r="R45" s="7">
        <v>152423.91</v>
      </c>
      <c r="S45" s="7">
        <v>7.38</v>
      </c>
    </row>
    <row r="46" spans="1:20" s="1" customFormat="1" ht="14.4">
      <c r="A46" s="6" t="s">
        <v>875</v>
      </c>
      <c r="B46" s="7">
        <f t="shared" si="0"/>
        <v>58145.69</v>
      </c>
      <c r="C46" s="8">
        <f t="shared" si="1"/>
        <v>11155.69</v>
      </c>
      <c r="D46" s="8">
        <v>14605</v>
      </c>
      <c r="E46" s="9">
        <v>32385</v>
      </c>
      <c r="F46" s="10">
        <v>0</v>
      </c>
      <c r="G46" s="10">
        <v>0</v>
      </c>
      <c r="H46" s="10">
        <v>11131.09</v>
      </c>
      <c r="I46" s="10">
        <v>0</v>
      </c>
      <c r="J46" s="10">
        <v>24.6</v>
      </c>
      <c r="K46" s="11" t="e">
        <f>VLOOKUP(A46,[2]Sheet4!I:M,2,0)</f>
        <v>#N/A</v>
      </c>
      <c r="L46" s="12" t="e">
        <f>IF(#REF!=0," ",IF((D46+E46+G46)&gt;#REF!,"服务费超计划成本",""))</f>
        <v>#REF!</v>
      </c>
      <c r="M46" s="15" t="e">
        <f>IF(#REF!=0," ",IF(H46&gt;#REF!,"人工成本超计划成本"," "))</f>
        <v>#REF!</v>
      </c>
      <c r="N46" s="16" t="e">
        <f>IF(#REF!=0," ",F46/#REF!)</f>
        <v>#REF!</v>
      </c>
      <c r="O46" s="16" t="e">
        <f>IF(#REF!=0," ",#REF!/#REF!)</f>
        <v>#REF!</v>
      </c>
      <c r="P46" s="16" t="e">
        <f t="shared" si="2"/>
        <v>#REF!</v>
      </c>
      <c r="Q46" s="17" t="e">
        <f t="shared" si="3"/>
        <v>#REF!</v>
      </c>
      <c r="R46" s="7">
        <v>152423.91</v>
      </c>
      <c r="S46" s="7">
        <v>7.38</v>
      </c>
      <c r="T46" s="18"/>
    </row>
    <row r="47" spans="1:20" s="1" customFormat="1" ht="14.4">
      <c r="A47" s="6" t="s">
        <v>876</v>
      </c>
      <c r="B47" s="7">
        <f t="shared" si="0"/>
        <v>176944.41519999999</v>
      </c>
      <c r="C47" s="8">
        <f t="shared" si="1"/>
        <v>136954.41519999999</v>
      </c>
      <c r="D47" s="8">
        <v>0</v>
      </c>
      <c r="E47" s="9">
        <v>39990</v>
      </c>
      <c r="F47" s="10">
        <v>0</v>
      </c>
      <c r="G47" s="10">
        <v>47410.0052</v>
      </c>
      <c r="H47" s="10">
        <v>70496.91</v>
      </c>
      <c r="I47" s="10">
        <v>18891.7</v>
      </c>
      <c r="J47" s="10">
        <v>155.80000000000001</v>
      </c>
      <c r="K47" s="11" t="e">
        <f>VLOOKUP(A47,[2]Sheet4!I:M,2,0)</f>
        <v>#N/A</v>
      </c>
      <c r="L47" s="12" t="e">
        <f>IF(#REF!=0," ",IF((D47+E47+G47)&gt;#REF!,"服务费超计划成本",""))</f>
        <v>#REF!</v>
      </c>
      <c r="M47" s="15" t="e">
        <f>IF(#REF!=0," ",IF(H47&gt;#REF!,"人工成本超计划成本"," "))</f>
        <v>#REF!</v>
      </c>
      <c r="N47" s="16" t="e">
        <f>IF(#REF!=0," ",F47/#REF!)</f>
        <v>#REF!</v>
      </c>
      <c r="O47" s="16" t="e">
        <f>IF(#REF!=0," ",#REF!/#REF!)</f>
        <v>#REF!</v>
      </c>
      <c r="P47" s="16" t="e">
        <f t="shared" si="2"/>
        <v>#REF!</v>
      </c>
      <c r="Q47" s="17" t="e">
        <f t="shared" si="3"/>
        <v>#REF!</v>
      </c>
      <c r="R47" s="7">
        <v>70293.58</v>
      </c>
      <c r="S47" s="7">
        <v>35817.769999999997</v>
      </c>
      <c r="T47" s="18"/>
    </row>
    <row r="48" spans="1:20" s="1" customFormat="1" ht="14.4">
      <c r="A48" s="6" t="s">
        <v>877</v>
      </c>
      <c r="B48" s="7">
        <f t="shared" si="0"/>
        <v>16380</v>
      </c>
      <c r="C48" s="8">
        <f t="shared" si="1"/>
        <v>0</v>
      </c>
      <c r="D48" s="8">
        <v>16380</v>
      </c>
      <c r="E48" s="9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1" t="e">
        <f>VLOOKUP(A48,[2]Sheet4!I:M,2,0)</f>
        <v>#N/A</v>
      </c>
      <c r="L48" s="12" t="e">
        <f>IF(#REF!=0," ",IF((D48+E48+G48)&gt;#REF!,"服务费超计划成本",""))</f>
        <v>#REF!</v>
      </c>
      <c r="M48" s="15" t="e">
        <f>IF(#REF!=0," ",IF(H48&gt;#REF!,"人工成本超计划成本"," "))</f>
        <v>#REF!</v>
      </c>
      <c r="N48" s="16" t="e">
        <f>IF(#REF!=0," ",F48/#REF!)</f>
        <v>#REF!</v>
      </c>
      <c r="O48" s="16" t="e">
        <f>IF(#REF!=0," ",#REF!/#REF!)</f>
        <v>#REF!</v>
      </c>
      <c r="P48" s="16" t="e">
        <f t="shared" si="2"/>
        <v>#REF!</v>
      </c>
      <c r="Q48" s="17" t="e">
        <f t="shared" si="3"/>
        <v>#REF!</v>
      </c>
      <c r="R48" s="7">
        <v>70539</v>
      </c>
      <c r="S48" s="7">
        <v>0</v>
      </c>
    </row>
    <row r="49" spans="1:20" s="1" customFormat="1" ht="14.4">
      <c r="A49" s="6" t="s">
        <v>878</v>
      </c>
      <c r="B49" s="7">
        <f t="shared" si="0"/>
        <v>73155.6878</v>
      </c>
      <c r="C49" s="8">
        <f t="shared" si="1"/>
        <v>29155.6878</v>
      </c>
      <c r="D49" s="8">
        <v>13500</v>
      </c>
      <c r="E49" s="9">
        <v>30500</v>
      </c>
      <c r="F49" s="10">
        <v>0</v>
      </c>
      <c r="G49" s="10">
        <v>17999.997800000001</v>
      </c>
      <c r="H49" s="10">
        <v>11131.09</v>
      </c>
      <c r="I49" s="10">
        <v>0</v>
      </c>
      <c r="J49" s="10">
        <v>24.6</v>
      </c>
      <c r="K49" s="11" t="e">
        <f>VLOOKUP(A49,[2]Sheet4!I:M,2,0)</f>
        <v>#N/A</v>
      </c>
      <c r="L49" s="12" t="e">
        <f>IF(#REF!=0," ",IF((D49+E49+G49)&gt;#REF!,"服务费超计划成本",""))</f>
        <v>#REF!</v>
      </c>
      <c r="M49" s="15" t="e">
        <f>IF(#REF!=0," ",IF(H49&gt;#REF!,"人工成本超计划成本"," "))</f>
        <v>#REF!</v>
      </c>
      <c r="N49" s="16" t="e">
        <f>IF(#REF!=0," ",F49/#REF!)</f>
        <v>#REF!</v>
      </c>
      <c r="O49" s="16" t="e">
        <f>IF(#REF!=0," ",#REF!/#REF!)</f>
        <v>#REF!</v>
      </c>
      <c r="P49" s="16" t="e">
        <f t="shared" si="2"/>
        <v>#REF!</v>
      </c>
      <c r="Q49" s="17" t="e">
        <f t="shared" si="3"/>
        <v>#REF!</v>
      </c>
      <c r="R49" s="7">
        <v>90112.78</v>
      </c>
      <c r="S49" s="7">
        <v>12.3</v>
      </c>
      <c r="T49" s="18"/>
    </row>
    <row r="50" spans="1:20" s="1" customFormat="1" ht="14.4">
      <c r="A50" s="6" t="s">
        <v>879</v>
      </c>
      <c r="B50" s="7">
        <f t="shared" si="0"/>
        <v>96965.725000000006</v>
      </c>
      <c r="C50" s="8">
        <f t="shared" si="1"/>
        <v>84615.725000000006</v>
      </c>
      <c r="D50" s="8">
        <v>0</v>
      </c>
      <c r="E50" s="9">
        <v>12350</v>
      </c>
      <c r="F50" s="10">
        <v>0</v>
      </c>
      <c r="G50" s="10">
        <v>71210.005000000005</v>
      </c>
      <c r="H50" s="10">
        <v>0</v>
      </c>
      <c r="I50" s="10">
        <v>13405.72</v>
      </c>
      <c r="J50" s="10">
        <v>0</v>
      </c>
      <c r="K50" s="11" t="e">
        <f>VLOOKUP(A50,[2]Sheet4!I:M,2,0)</f>
        <v>#N/A</v>
      </c>
      <c r="L50" s="12" t="e">
        <f>IF(#REF!=0," ",IF((D50+E50+G50)&gt;#REF!,"服务费超计划成本",""))</f>
        <v>#REF!</v>
      </c>
      <c r="M50" s="15" t="e">
        <f>IF(#REF!=0," ",IF(H50&gt;#REF!,"人工成本超计划成本"," "))</f>
        <v>#REF!</v>
      </c>
      <c r="N50" s="16" t="e">
        <f>IF(#REF!=0," ",F50/#REF!)</f>
        <v>#REF!</v>
      </c>
      <c r="O50" s="16" t="e">
        <f>IF(#REF!=0," ",#REF!/#REF!)</f>
        <v>#REF!</v>
      </c>
      <c r="P50" s="16" t="e">
        <f t="shared" si="2"/>
        <v>#REF!</v>
      </c>
      <c r="Q50" s="17" t="e">
        <f t="shared" si="3"/>
        <v>#REF!</v>
      </c>
      <c r="R50" s="7">
        <v>153305.03</v>
      </c>
      <c r="S50" s="7">
        <v>0</v>
      </c>
      <c r="T50" s="18"/>
    </row>
    <row r="51" spans="1:20" s="1" customFormat="1" ht="14.4">
      <c r="A51" s="6" t="s">
        <v>880</v>
      </c>
      <c r="B51" s="7">
        <f t="shared" si="0"/>
        <v>5324895.8099999996</v>
      </c>
      <c r="C51" s="8">
        <f t="shared" si="1"/>
        <v>4920129.8099999996</v>
      </c>
      <c r="D51" s="8">
        <v>0</v>
      </c>
      <c r="E51" s="9">
        <v>404766</v>
      </c>
      <c r="F51" s="10">
        <v>4872960</v>
      </c>
      <c r="G51" s="10">
        <v>0</v>
      </c>
      <c r="H51" s="10">
        <v>0</v>
      </c>
      <c r="I51" s="10">
        <v>47169.81</v>
      </c>
      <c r="J51" s="10">
        <v>0</v>
      </c>
      <c r="K51" s="11" t="e">
        <f>VLOOKUP(A51,[2]Sheet4!I:M,2,0)</f>
        <v>#N/A</v>
      </c>
      <c r="L51" s="12" t="e">
        <f>IF(#REF!=0," ",IF((D51+E51+G51)&gt;#REF!,"服务费超计划成本",""))</f>
        <v>#REF!</v>
      </c>
      <c r="M51" s="15" t="e">
        <f>IF(#REF!=0," ",IF(H51&gt;#REF!,"人工成本超计划成本"," "))</f>
        <v>#REF!</v>
      </c>
      <c r="N51" s="16" t="e">
        <f>IF(#REF!=0," ",F51/#REF!)</f>
        <v>#REF!</v>
      </c>
      <c r="O51" s="16" t="e">
        <f>IF(#REF!=0," ",#REF!/#REF!)</f>
        <v>#REF!</v>
      </c>
      <c r="P51" s="16" t="e">
        <f t="shared" si="2"/>
        <v>#REF!</v>
      </c>
      <c r="Q51" s="17" t="e">
        <f t="shared" si="3"/>
        <v>#REF!</v>
      </c>
      <c r="R51" s="7">
        <v>42054.55</v>
      </c>
      <c r="S51" s="7">
        <v>596.02</v>
      </c>
    </row>
    <row r="52" spans="1:20" s="1" customFormat="1" ht="14.4">
      <c r="A52" s="6" t="s">
        <v>881</v>
      </c>
      <c r="B52" s="7">
        <f t="shared" si="0"/>
        <v>28581.23</v>
      </c>
      <c r="C52" s="8">
        <f t="shared" si="1"/>
        <v>28581.23</v>
      </c>
      <c r="D52" s="8">
        <v>0</v>
      </c>
      <c r="E52" s="9">
        <v>0</v>
      </c>
      <c r="F52" s="10">
        <v>0</v>
      </c>
      <c r="G52" s="10">
        <v>0</v>
      </c>
      <c r="H52" s="10">
        <v>0</v>
      </c>
      <c r="I52" s="10">
        <v>28581.23</v>
      </c>
      <c r="J52" s="10">
        <v>0</v>
      </c>
      <c r="K52" s="11" t="e">
        <f>VLOOKUP(A52,[2]Sheet4!I:M,2,0)</f>
        <v>#N/A</v>
      </c>
      <c r="L52" s="12" t="e">
        <f>IF(#REF!=0," ",IF((D52+E52+G52)&gt;#REF!,"服务费超计划成本",""))</f>
        <v>#REF!</v>
      </c>
      <c r="M52" s="15" t="e">
        <f>IF(#REF!=0," ",IF(H52&gt;#REF!,"人工成本超计划成本"," "))</f>
        <v>#REF!</v>
      </c>
      <c r="N52" s="16" t="e">
        <f>IF(#REF!=0," ",F52/#REF!)</f>
        <v>#REF!</v>
      </c>
      <c r="O52" s="16" t="e">
        <f>IF(#REF!=0," ",#REF!/#REF!)</f>
        <v>#REF!</v>
      </c>
      <c r="P52" s="16" t="e">
        <f t="shared" si="2"/>
        <v>#REF!</v>
      </c>
      <c r="Q52" s="17" t="e">
        <f t="shared" si="3"/>
        <v>#REF!</v>
      </c>
      <c r="R52" s="7">
        <v>0</v>
      </c>
      <c r="S52" s="7">
        <v>0</v>
      </c>
    </row>
    <row r="53" spans="1:20" s="1" customFormat="1" ht="14.4">
      <c r="A53" s="6" t="s">
        <v>882</v>
      </c>
      <c r="B53" s="7">
        <f t="shared" si="0"/>
        <v>267727.35999999999</v>
      </c>
      <c r="C53" s="8">
        <f t="shared" si="1"/>
        <v>267727.35999999999</v>
      </c>
      <c r="D53" s="8">
        <v>0</v>
      </c>
      <c r="E53" s="9">
        <v>0</v>
      </c>
      <c r="F53" s="10">
        <v>0</v>
      </c>
      <c r="G53" s="10">
        <v>0</v>
      </c>
      <c r="H53" s="10">
        <v>0</v>
      </c>
      <c r="I53" s="10">
        <v>267727.35999999999</v>
      </c>
      <c r="J53" s="10">
        <v>0</v>
      </c>
      <c r="K53" s="11" t="e">
        <f>VLOOKUP(A53,[2]Sheet4!I:M,2,0)</f>
        <v>#N/A</v>
      </c>
      <c r="L53" s="12" t="e">
        <f>IF(#REF!=0," ",IF((D53+E53+G53)&gt;#REF!,"服务费超计划成本",""))</f>
        <v>#REF!</v>
      </c>
      <c r="M53" s="15" t="e">
        <f>IF(#REF!=0," ",IF(H53&gt;#REF!,"人工成本超计划成本"," "))</f>
        <v>#REF!</v>
      </c>
      <c r="N53" s="16" t="e">
        <f>IF(#REF!=0," ",F53/#REF!)</f>
        <v>#REF!</v>
      </c>
      <c r="O53" s="16" t="e">
        <f>IF(#REF!=0," ",#REF!/#REF!)</f>
        <v>#REF!</v>
      </c>
      <c r="P53" s="16" t="e">
        <f t="shared" si="2"/>
        <v>#REF!</v>
      </c>
      <c r="Q53" s="17" t="e">
        <f t="shared" si="3"/>
        <v>#REF!</v>
      </c>
      <c r="R53" s="7">
        <v>0</v>
      </c>
      <c r="S53" s="7">
        <v>0</v>
      </c>
    </row>
    <row r="54" spans="1:20" s="1" customFormat="1" ht="14.4">
      <c r="A54" s="6" t="s">
        <v>883</v>
      </c>
      <c r="B54" s="7">
        <f t="shared" si="0"/>
        <v>101852.8</v>
      </c>
      <c r="C54" s="8">
        <f t="shared" si="1"/>
        <v>101852.8</v>
      </c>
      <c r="D54" s="8">
        <v>0</v>
      </c>
      <c r="E54" s="9">
        <v>0</v>
      </c>
      <c r="F54" s="10">
        <v>0</v>
      </c>
      <c r="G54" s="10">
        <v>0</v>
      </c>
      <c r="H54" s="10">
        <v>0</v>
      </c>
      <c r="I54" s="10">
        <v>101852.8</v>
      </c>
      <c r="J54" s="10">
        <v>0</v>
      </c>
      <c r="K54" s="11" t="e">
        <f>VLOOKUP(A54,[2]Sheet4!I:M,2,0)</f>
        <v>#N/A</v>
      </c>
      <c r="L54" s="12" t="e">
        <f>IF(#REF!=0," ",IF((D54+E54+G54)&gt;#REF!,"服务费超计划成本",""))</f>
        <v>#REF!</v>
      </c>
      <c r="M54" s="15" t="e">
        <f>IF(#REF!=0," ",IF(H54&gt;#REF!,"人工成本超计划成本"," "))</f>
        <v>#REF!</v>
      </c>
      <c r="N54" s="16" t="e">
        <f>IF(#REF!=0," ",F54/#REF!)</f>
        <v>#REF!</v>
      </c>
      <c r="O54" s="16" t="e">
        <f>IF(#REF!=0," ",#REF!/#REF!)</f>
        <v>#REF!</v>
      </c>
      <c r="P54" s="16" t="e">
        <f t="shared" si="2"/>
        <v>#REF!</v>
      </c>
      <c r="Q54" s="17" t="e">
        <f t="shared" si="3"/>
        <v>#REF!</v>
      </c>
      <c r="R54" s="7">
        <v>0</v>
      </c>
      <c r="S54" s="7">
        <v>0</v>
      </c>
    </row>
    <row r="55" spans="1:20" s="1" customFormat="1" ht="14.4">
      <c r="A55" s="6" t="s">
        <v>884</v>
      </c>
      <c r="B55" s="7">
        <f t="shared" si="0"/>
        <v>22425.79</v>
      </c>
      <c r="C55" s="8">
        <f t="shared" si="1"/>
        <v>22425.79</v>
      </c>
      <c r="D55" s="8">
        <v>0</v>
      </c>
      <c r="E55" s="9">
        <v>0</v>
      </c>
      <c r="F55" s="10">
        <v>0</v>
      </c>
      <c r="G55" s="10">
        <v>0</v>
      </c>
      <c r="H55" s="10">
        <v>10225.75</v>
      </c>
      <c r="I55" s="10">
        <v>5375.09</v>
      </c>
      <c r="J55" s="10">
        <v>6824.95</v>
      </c>
      <c r="K55" s="11" t="e">
        <f>VLOOKUP(A55,[2]Sheet4!I:M,2,0)</f>
        <v>#N/A</v>
      </c>
      <c r="L55" s="12" t="e">
        <f>IF(#REF!=0," ",IF((D55+E55+G55)&gt;#REF!,"服务费超计划成本",""))</f>
        <v>#REF!</v>
      </c>
      <c r="M55" s="15" t="e">
        <f>IF(#REF!=0," ",IF(H55&gt;#REF!,"人工成本超计划成本"," "))</f>
        <v>#REF!</v>
      </c>
      <c r="N55" s="16" t="e">
        <f>IF(#REF!=0," ",F55/#REF!)</f>
        <v>#REF!</v>
      </c>
      <c r="O55" s="16" t="e">
        <f>IF(#REF!=0," ",#REF!/#REF!)</f>
        <v>#REF!</v>
      </c>
      <c r="P55" s="16" t="e">
        <f t="shared" si="2"/>
        <v>#REF!</v>
      </c>
      <c r="Q55" s="17" t="e">
        <f t="shared" si="3"/>
        <v>#REF!</v>
      </c>
      <c r="R55" s="7">
        <v>126029.16</v>
      </c>
      <c r="S55" s="7">
        <v>2729.98</v>
      </c>
    </row>
    <row r="56" spans="1:20" s="1" customFormat="1" ht="14.4">
      <c r="A56" s="6" t="s">
        <v>885</v>
      </c>
      <c r="B56" s="7">
        <f t="shared" si="0"/>
        <v>48003.0046</v>
      </c>
      <c r="C56" s="8">
        <f t="shared" si="1"/>
        <v>48003.0046</v>
      </c>
      <c r="D56" s="8">
        <v>0</v>
      </c>
      <c r="E56" s="9">
        <v>0</v>
      </c>
      <c r="F56" s="10">
        <v>0</v>
      </c>
      <c r="G56" s="10">
        <v>33629.994599999998</v>
      </c>
      <c r="H56" s="10">
        <v>0</v>
      </c>
      <c r="I56" s="10">
        <v>14373.01</v>
      </c>
      <c r="J56" s="10">
        <v>0</v>
      </c>
      <c r="K56" s="11" t="e">
        <f>VLOOKUP(A56,[2]Sheet4!I:M,2,0)</f>
        <v>#N/A</v>
      </c>
      <c r="L56" s="12" t="e">
        <f>IF(#REF!=0," ",IF((D56+E56+G56)&gt;#REF!,"服务费超计划成本",""))</f>
        <v>#REF!</v>
      </c>
      <c r="M56" s="15" t="e">
        <f>IF(#REF!=0," ",IF(H56&gt;#REF!,"人工成本超计划成本"," "))</f>
        <v>#REF!</v>
      </c>
      <c r="N56" s="16" t="e">
        <f>IF(#REF!=0," ",F56/#REF!)</f>
        <v>#REF!</v>
      </c>
      <c r="O56" s="16" t="e">
        <f>IF(#REF!=0," ",#REF!/#REF!)</f>
        <v>#REF!</v>
      </c>
      <c r="P56" s="16" t="e">
        <f t="shared" si="2"/>
        <v>#REF!</v>
      </c>
      <c r="Q56" s="17" t="e">
        <f t="shared" si="3"/>
        <v>#REF!</v>
      </c>
      <c r="R56" s="7">
        <v>31333.59</v>
      </c>
      <c r="S56" s="7">
        <v>6273.01</v>
      </c>
    </row>
    <row r="57" spans="1:20" s="1" customFormat="1" ht="14.4">
      <c r="A57" s="6" t="s">
        <v>886</v>
      </c>
      <c r="B57" s="7">
        <f t="shared" si="0"/>
        <v>64081.54</v>
      </c>
      <c r="C57" s="8">
        <f t="shared" si="1"/>
        <v>20081.54</v>
      </c>
      <c r="D57" s="8">
        <v>27360</v>
      </c>
      <c r="E57" s="9">
        <v>16640</v>
      </c>
      <c r="F57" s="10">
        <v>0</v>
      </c>
      <c r="G57" s="10">
        <v>0</v>
      </c>
      <c r="H57" s="10">
        <v>18972.61</v>
      </c>
      <c r="I57" s="10">
        <v>0</v>
      </c>
      <c r="J57" s="10">
        <v>1108.93</v>
      </c>
      <c r="K57" s="11" t="e">
        <f>VLOOKUP(A57,[2]Sheet4!I:M,2,0)</f>
        <v>#N/A</v>
      </c>
      <c r="L57" s="12" t="e">
        <f>IF(#REF!=0," ",IF((D57+E57+G57)&gt;#REF!,"服务费超计划成本",""))</f>
        <v>#REF!</v>
      </c>
      <c r="M57" s="15" t="e">
        <f>IF(#REF!=0," ",IF(H57&gt;#REF!,"人工成本超计划成本"," "))</f>
        <v>#REF!</v>
      </c>
      <c r="N57" s="16" t="e">
        <f>IF(#REF!=0," ",F57/#REF!)</f>
        <v>#REF!</v>
      </c>
      <c r="O57" s="16" t="e">
        <f>IF(#REF!=0," ",#REF!/#REF!)</f>
        <v>#REF!</v>
      </c>
      <c r="P57" s="16" t="e">
        <f t="shared" si="2"/>
        <v>#REF!</v>
      </c>
      <c r="Q57" s="17" t="e">
        <f t="shared" si="3"/>
        <v>#REF!</v>
      </c>
      <c r="R57" s="7">
        <v>122657.39</v>
      </c>
      <c r="S57" s="7">
        <v>443.57</v>
      </c>
      <c r="T57" s="18"/>
    </row>
    <row r="58" spans="1:20" s="1" customFormat="1" ht="14.4">
      <c r="A58" s="6" t="s">
        <v>887</v>
      </c>
      <c r="B58" s="7">
        <f t="shared" si="0"/>
        <v>957668.86099999992</v>
      </c>
      <c r="C58" s="8">
        <f t="shared" si="1"/>
        <v>957668.86099999992</v>
      </c>
      <c r="D58" s="8">
        <v>0</v>
      </c>
      <c r="E58" s="9">
        <v>0</v>
      </c>
      <c r="F58" s="10">
        <v>0</v>
      </c>
      <c r="G58" s="10">
        <v>833791.071</v>
      </c>
      <c r="H58" s="10">
        <v>78705.509999999995</v>
      </c>
      <c r="I58" s="10">
        <v>35689.83</v>
      </c>
      <c r="J58" s="10">
        <v>9482.4500000000007</v>
      </c>
      <c r="K58" s="11" t="e">
        <f>VLOOKUP(A58,[2]Sheet4!I:M,2,0)</f>
        <v>#N/A</v>
      </c>
      <c r="L58" s="12" t="e">
        <f>IF(#REF!=0," ",IF((D58+E58+G58)&gt;#REF!,"服务费超计划成本",""))</f>
        <v>#REF!</v>
      </c>
      <c r="M58" s="15" t="e">
        <f>IF(#REF!=0," ",IF(H58&gt;#REF!,"人工成本超计划成本"," "))</f>
        <v>#REF!</v>
      </c>
      <c r="N58" s="16" t="e">
        <f>IF(#REF!=0," ",F58/#REF!)</f>
        <v>#REF!</v>
      </c>
      <c r="O58" s="16" t="e">
        <f>IF(#REF!=0," ",#REF!/#REF!)</f>
        <v>#REF!</v>
      </c>
      <c r="P58" s="16" t="e">
        <f t="shared" si="2"/>
        <v>#REF!</v>
      </c>
      <c r="Q58" s="17" t="e">
        <f t="shared" si="3"/>
        <v>#REF!</v>
      </c>
      <c r="R58" s="7">
        <v>0</v>
      </c>
      <c r="S58" s="7">
        <v>0</v>
      </c>
    </row>
    <row r="59" spans="1:20" s="1" customFormat="1" ht="14.4">
      <c r="A59" s="6" t="s">
        <v>888</v>
      </c>
      <c r="B59" s="7">
        <f t="shared" si="0"/>
        <v>189643.59</v>
      </c>
      <c r="C59" s="8">
        <f t="shared" si="1"/>
        <v>189643.59</v>
      </c>
      <c r="D59" s="8">
        <v>0</v>
      </c>
      <c r="E59" s="9">
        <v>0</v>
      </c>
      <c r="F59" s="10">
        <v>0</v>
      </c>
      <c r="G59" s="10">
        <v>0</v>
      </c>
      <c r="H59" s="10">
        <v>118149.05</v>
      </c>
      <c r="I59" s="10">
        <v>57335.21</v>
      </c>
      <c r="J59" s="10">
        <v>14159.33</v>
      </c>
      <c r="K59" s="11" t="e">
        <f>VLOOKUP(A59,[2]Sheet4!I:M,2,0)</f>
        <v>#N/A</v>
      </c>
      <c r="L59" s="12" t="e">
        <f>IF(#REF!=0," ",IF((D59+E59+G59)&gt;#REF!,"服务费超计划成本",""))</f>
        <v>#REF!</v>
      </c>
      <c r="M59" s="15" t="e">
        <f>IF(#REF!=0," ",IF(H59&gt;#REF!,"人工成本超计划成本"," "))</f>
        <v>#REF!</v>
      </c>
      <c r="N59" s="16" t="e">
        <f>IF(#REF!=0," ",F59/#REF!)</f>
        <v>#REF!</v>
      </c>
      <c r="O59" s="16" t="e">
        <f>IF(#REF!=0," ",#REF!/#REF!)</f>
        <v>#REF!</v>
      </c>
      <c r="P59" s="16" t="e">
        <f t="shared" si="2"/>
        <v>#REF!</v>
      </c>
      <c r="Q59" s="17" t="e">
        <f t="shared" si="3"/>
        <v>#REF!</v>
      </c>
      <c r="R59" s="7">
        <v>2005.46</v>
      </c>
      <c r="S59" s="7">
        <v>0</v>
      </c>
    </row>
    <row r="60" spans="1:20" s="1" customFormat="1" ht="14.4">
      <c r="A60" s="6" t="s">
        <v>889</v>
      </c>
      <c r="B60" s="7">
        <f t="shared" si="0"/>
        <v>594170.58739999996</v>
      </c>
      <c r="C60" s="8">
        <f t="shared" si="1"/>
        <v>594170.58739999996</v>
      </c>
      <c r="D60" s="8">
        <v>0</v>
      </c>
      <c r="E60" s="9">
        <v>0</v>
      </c>
      <c r="F60" s="10">
        <v>0</v>
      </c>
      <c r="G60" s="10">
        <v>594170.58739999996</v>
      </c>
      <c r="H60" s="10">
        <v>0</v>
      </c>
      <c r="I60" s="10">
        <v>0</v>
      </c>
      <c r="J60" s="10">
        <v>0</v>
      </c>
      <c r="K60" s="11" t="e">
        <f>VLOOKUP(A60,[2]Sheet4!I:M,2,0)</f>
        <v>#N/A</v>
      </c>
      <c r="L60" s="12" t="e">
        <f>IF(#REF!=0," ",IF((D60+E60+G60)&gt;#REF!,"服务费超计划成本",""))</f>
        <v>#REF!</v>
      </c>
      <c r="M60" s="15" t="e">
        <f>IF(#REF!=0," ",IF(H60&gt;#REF!,"人工成本超计划成本"," "))</f>
        <v>#REF!</v>
      </c>
      <c r="N60" s="16" t="e">
        <f>IF(#REF!=0," ",F60/#REF!)</f>
        <v>#REF!</v>
      </c>
      <c r="O60" s="16" t="e">
        <f>IF(#REF!=0," ",#REF!/#REF!)</f>
        <v>#REF!</v>
      </c>
      <c r="P60" s="16" t="e">
        <f t="shared" si="2"/>
        <v>#REF!</v>
      </c>
      <c r="Q60" s="17" t="e">
        <f t="shared" si="3"/>
        <v>#REF!</v>
      </c>
      <c r="R60" s="7">
        <v>0</v>
      </c>
      <c r="S60" s="7">
        <v>70100.37</v>
      </c>
    </row>
    <row r="61" spans="1:20" s="1" customFormat="1" ht="14.4">
      <c r="A61" s="6" t="s">
        <v>890</v>
      </c>
      <c r="B61" s="7">
        <f t="shared" si="0"/>
        <v>0</v>
      </c>
      <c r="C61" s="8">
        <f t="shared" si="1"/>
        <v>0</v>
      </c>
      <c r="D61" s="8">
        <v>0</v>
      </c>
      <c r="E61" s="9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1" t="e">
        <f>VLOOKUP(A61,[2]Sheet4!I:M,2,0)</f>
        <v>#N/A</v>
      </c>
      <c r="L61" s="12" t="e">
        <f>IF(#REF!=0," ",IF((D61+E61+G61)&gt;#REF!,"服务费超计划成本",""))</f>
        <v>#REF!</v>
      </c>
      <c r="M61" s="15" t="e">
        <f>IF(#REF!=0," ",IF(H61&gt;#REF!,"人工成本超计划成本"," "))</f>
        <v>#REF!</v>
      </c>
      <c r="N61" s="16" t="e">
        <f>IF(#REF!=0," ",F61/#REF!)</f>
        <v>#REF!</v>
      </c>
      <c r="O61" s="16" t="e">
        <f>IF(#REF!=0," ",#REF!/#REF!)</f>
        <v>#REF!</v>
      </c>
      <c r="P61" s="16" t="e">
        <f t="shared" si="2"/>
        <v>#REF!</v>
      </c>
      <c r="Q61" s="17" t="e">
        <f t="shared" si="3"/>
        <v>#REF!</v>
      </c>
      <c r="R61" s="7">
        <v>0</v>
      </c>
      <c r="S61" s="7">
        <v>0</v>
      </c>
    </row>
    <row r="62" spans="1:20" s="1" customFormat="1" ht="14.4">
      <c r="A62" s="6" t="s">
        <v>891</v>
      </c>
      <c r="B62" s="7">
        <f t="shared" si="0"/>
        <v>11295.84</v>
      </c>
      <c r="C62" s="8">
        <f t="shared" si="1"/>
        <v>11295.84</v>
      </c>
      <c r="D62" s="8">
        <v>0</v>
      </c>
      <c r="E62" s="9">
        <v>0</v>
      </c>
      <c r="F62" s="10">
        <v>0</v>
      </c>
      <c r="G62" s="10">
        <v>0</v>
      </c>
      <c r="H62" s="10">
        <v>4249.22</v>
      </c>
      <c r="I62" s="10">
        <v>6851.14</v>
      </c>
      <c r="J62" s="10">
        <v>195.48</v>
      </c>
      <c r="K62" s="11" t="e">
        <f>VLOOKUP(A62,[2]Sheet4!I:M,2,0)</f>
        <v>#N/A</v>
      </c>
      <c r="L62" s="12" t="e">
        <f>IF(#REF!=0," ",IF((D62+E62+G62)&gt;#REF!,"服务费超计划成本",""))</f>
        <v>#REF!</v>
      </c>
      <c r="M62" s="15" t="e">
        <f>IF(#REF!=0," ",IF(H62&gt;#REF!,"人工成本超计划成本"," "))</f>
        <v>#REF!</v>
      </c>
      <c r="N62" s="16" t="e">
        <f>IF(#REF!=0," ",F62/#REF!)</f>
        <v>#REF!</v>
      </c>
      <c r="O62" s="16" t="e">
        <f>IF(#REF!=0," ",#REF!/#REF!)</f>
        <v>#REF!</v>
      </c>
      <c r="P62" s="16" t="e">
        <f t="shared" si="2"/>
        <v>#REF!</v>
      </c>
      <c r="Q62" s="17" t="e">
        <f t="shared" si="3"/>
        <v>#REF!</v>
      </c>
      <c r="R62" s="7">
        <v>117729.52</v>
      </c>
      <c r="S62" s="7">
        <v>1103.53</v>
      </c>
    </row>
    <row r="63" spans="1:20" s="1" customFormat="1" ht="14.4">
      <c r="A63" s="6" t="s">
        <v>892</v>
      </c>
      <c r="B63" s="7">
        <f t="shared" si="0"/>
        <v>129991.8128</v>
      </c>
      <c r="C63" s="8">
        <f t="shared" si="1"/>
        <v>129991.8128</v>
      </c>
      <c r="D63" s="8">
        <v>0</v>
      </c>
      <c r="E63" s="9">
        <v>0</v>
      </c>
      <c r="F63" s="10">
        <v>0</v>
      </c>
      <c r="G63" s="10">
        <v>73840.002800000002</v>
      </c>
      <c r="H63" s="10">
        <v>34833.35</v>
      </c>
      <c r="I63" s="10">
        <v>18893.07</v>
      </c>
      <c r="J63" s="10">
        <v>2425.39</v>
      </c>
      <c r="K63" s="11" t="e">
        <f>VLOOKUP(A63,[2]Sheet4!I:M,2,0)</f>
        <v>#N/A</v>
      </c>
      <c r="L63" s="12" t="e">
        <f>IF(#REF!=0," ",IF((D63+E63+G63)&gt;#REF!,"服务费超计划成本",""))</f>
        <v>#REF!</v>
      </c>
      <c r="M63" s="15" t="e">
        <f>IF(#REF!=0," ",IF(H63&gt;#REF!,"人工成本超计划成本"," "))</f>
        <v>#REF!</v>
      </c>
      <c r="N63" s="16" t="e">
        <f>IF(#REF!=0," ",F63/#REF!)</f>
        <v>#REF!</v>
      </c>
      <c r="O63" s="16" t="e">
        <f>IF(#REF!=0," ",#REF!/#REF!)</f>
        <v>#REF!</v>
      </c>
      <c r="P63" s="16" t="e">
        <f t="shared" si="2"/>
        <v>#REF!</v>
      </c>
      <c r="Q63" s="17" t="e">
        <f t="shared" si="3"/>
        <v>#REF!</v>
      </c>
      <c r="R63" s="7">
        <v>0</v>
      </c>
      <c r="S63" s="7">
        <v>0</v>
      </c>
    </row>
    <row r="64" spans="1:20" s="1" customFormat="1" ht="14.4">
      <c r="A64" s="6" t="s">
        <v>893</v>
      </c>
      <c r="B64" s="7">
        <f t="shared" si="0"/>
        <v>2422659.9208</v>
      </c>
      <c r="C64" s="8">
        <f t="shared" si="1"/>
        <v>2219179.9208</v>
      </c>
      <c r="D64" s="8">
        <v>0</v>
      </c>
      <c r="E64" s="9">
        <v>203480</v>
      </c>
      <c r="F64" s="10">
        <v>0</v>
      </c>
      <c r="G64" s="10">
        <v>854471.49080000003</v>
      </c>
      <c r="H64" s="10">
        <v>923456.28</v>
      </c>
      <c r="I64" s="10">
        <v>308360</v>
      </c>
      <c r="J64" s="10">
        <v>132892.15</v>
      </c>
      <c r="K64" s="11" t="e">
        <f>VLOOKUP(A64,[2]Sheet4!I:M,2,0)</f>
        <v>#N/A</v>
      </c>
      <c r="L64" s="12" t="e">
        <f>IF(#REF!=0," ",IF((D64+E64+G64)&gt;#REF!,"服务费超计划成本",""))</f>
        <v>#REF!</v>
      </c>
      <c r="M64" s="15" t="e">
        <f>IF(#REF!=0," ",IF(H64&gt;#REF!,"人工成本超计划成本"," "))</f>
        <v>#REF!</v>
      </c>
      <c r="N64" s="16" t="e">
        <f>IF(#REF!=0," ",F64/#REF!)</f>
        <v>#REF!</v>
      </c>
      <c r="O64" s="16" t="e">
        <f>IF(#REF!=0," ",#REF!/#REF!)</f>
        <v>#REF!</v>
      </c>
      <c r="P64" s="16" t="e">
        <f t="shared" si="2"/>
        <v>#REF!</v>
      </c>
      <c r="Q64" s="17" t="e">
        <f t="shared" si="3"/>
        <v>#REF!</v>
      </c>
      <c r="R64" s="7">
        <v>59824.77</v>
      </c>
      <c r="S64" s="7">
        <v>264446.52</v>
      </c>
    </row>
    <row r="65" spans="1:20" s="1" customFormat="1" ht="14.4">
      <c r="A65" s="6" t="s">
        <v>894</v>
      </c>
      <c r="B65" s="7">
        <f t="shared" si="0"/>
        <v>105498.51000000001</v>
      </c>
      <c r="C65" s="8">
        <f t="shared" si="1"/>
        <v>105498.51000000001</v>
      </c>
      <c r="D65" s="8">
        <v>0</v>
      </c>
      <c r="E65" s="9">
        <v>0</v>
      </c>
      <c r="F65" s="10">
        <v>0</v>
      </c>
      <c r="G65" s="10">
        <v>0</v>
      </c>
      <c r="H65" s="10">
        <v>78485.600000000006</v>
      </c>
      <c r="I65" s="10">
        <v>1092.4100000000001</v>
      </c>
      <c r="J65" s="10">
        <v>25920.5</v>
      </c>
      <c r="K65" s="11" t="e">
        <f>VLOOKUP(A65,[2]Sheet4!I:M,2,0)</f>
        <v>#N/A</v>
      </c>
      <c r="L65" s="12" t="e">
        <f>IF(#REF!=0," ",IF((D65+E65+G65)&gt;#REF!,"服务费超计划成本",""))</f>
        <v>#REF!</v>
      </c>
      <c r="M65" s="15" t="e">
        <f>IF(#REF!=0," ",IF(H65&gt;#REF!,"人工成本超计划成本"," "))</f>
        <v>#REF!</v>
      </c>
      <c r="N65" s="16" t="e">
        <f>IF(#REF!=0," ",F65/#REF!)</f>
        <v>#REF!</v>
      </c>
      <c r="O65" s="16" t="e">
        <f>IF(#REF!=0," ",#REF!/#REF!)</f>
        <v>#REF!</v>
      </c>
      <c r="P65" s="16" t="e">
        <f t="shared" si="2"/>
        <v>#REF!</v>
      </c>
      <c r="Q65" s="17" t="e">
        <f t="shared" si="3"/>
        <v>#REF!</v>
      </c>
      <c r="R65" s="7">
        <v>0</v>
      </c>
      <c r="S65" s="7">
        <v>0</v>
      </c>
    </row>
    <row r="66" spans="1:20" s="1" customFormat="1" ht="14.4">
      <c r="A66" s="6" t="s">
        <v>895</v>
      </c>
      <c r="B66" s="7">
        <f t="shared" si="0"/>
        <v>1288758.9966000002</v>
      </c>
      <c r="C66" s="8">
        <f t="shared" si="1"/>
        <v>386627.69660000002</v>
      </c>
      <c r="D66" s="8">
        <v>0</v>
      </c>
      <c r="E66" s="9">
        <v>902131.3</v>
      </c>
      <c r="F66" s="10">
        <v>0</v>
      </c>
      <c r="G66" s="10">
        <v>386627.69660000002</v>
      </c>
      <c r="H66" s="10">
        <v>0</v>
      </c>
      <c r="I66" s="10">
        <v>0</v>
      </c>
      <c r="J66" s="10">
        <v>0</v>
      </c>
      <c r="K66" s="11" t="e">
        <f>VLOOKUP(A66,[2]Sheet4!I:M,2,0)</f>
        <v>#N/A</v>
      </c>
      <c r="L66" s="12" t="e">
        <f>IF(#REF!=0," ",IF((D66+E66+G66)&gt;#REF!,"服务费超计划成本",""))</f>
        <v>#REF!</v>
      </c>
      <c r="M66" s="15" t="e">
        <f>IF(#REF!=0," ",IF(H66&gt;#REF!,"人工成本超计划成本"," "))</f>
        <v>#REF!</v>
      </c>
      <c r="N66" s="16" t="e">
        <f>IF(#REF!=0," ",F66/#REF!)</f>
        <v>#REF!</v>
      </c>
      <c r="O66" s="16" t="e">
        <f>IF(#REF!=0," ",#REF!/#REF!)</f>
        <v>#REF!</v>
      </c>
      <c r="P66" s="16" t="e">
        <f t="shared" si="2"/>
        <v>#REF!</v>
      </c>
      <c r="Q66" s="17" t="e">
        <f t="shared" si="3"/>
        <v>#REF!</v>
      </c>
      <c r="R66" s="7">
        <v>4136.8900000000003</v>
      </c>
      <c r="S66" s="7">
        <v>0</v>
      </c>
    </row>
    <row r="67" spans="1:20" s="1" customFormat="1" ht="14.4">
      <c r="A67" s="6" t="s">
        <v>896</v>
      </c>
      <c r="B67" s="7">
        <f t="shared" ref="B67:B130" si="4">C67+D67+E67</f>
        <v>1827599.9967999998</v>
      </c>
      <c r="C67" s="8">
        <f t="shared" ref="C67:C130" si="5">SUM(F67:J67)</f>
        <v>548279.99679999996</v>
      </c>
      <c r="D67" s="8">
        <v>0</v>
      </c>
      <c r="E67" s="9">
        <v>1279320</v>
      </c>
      <c r="F67" s="10">
        <v>0</v>
      </c>
      <c r="G67" s="10">
        <v>548279.99679999996</v>
      </c>
      <c r="H67" s="10">
        <v>0</v>
      </c>
      <c r="I67" s="10">
        <v>0</v>
      </c>
      <c r="J67" s="10">
        <v>0</v>
      </c>
      <c r="K67" s="11" t="e">
        <f>VLOOKUP(A67,[2]Sheet4!I:M,2,0)</f>
        <v>#N/A</v>
      </c>
      <c r="L67" s="12" t="e">
        <f>IF(#REF!=0," ",IF((D67+E67+G67)&gt;#REF!,"服务费超计划成本",""))</f>
        <v>#REF!</v>
      </c>
      <c r="M67" s="15" t="e">
        <f>IF(#REF!=0," ",IF(H67&gt;#REF!,"人工成本超计划成本"," "))</f>
        <v>#REF!</v>
      </c>
      <c r="N67" s="16" t="e">
        <f>IF(#REF!=0," ",F67/#REF!)</f>
        <v>#REF!</v>
      </c>
      <c r="O67" s="16" t="e">
        <f>IF(#REF!=0," ",#REF!/#REF!)</f>
        <v>#REF!</v>
      </c>
      <c r="P67" s="16" t="e">
        <f t="shared" ref="P67:P130" si="6">IF(M67=0," ",IF(N67=" "," ",IF(N67/M67&lt;0.5,"异常","正常")))</f>
        <v>#REF!</v>
      </c>
      <c r="Q67" s="17" t="e">
        <f t="shared" ref="Q67:Q130" si="7">IF(M67=0," ",IF(O67=" "," ",IF(O67/M67&lt;0.5,"异常","正常")))</f>
        <v>#REF!</v>
      </c>
      <c r="R67" s="7">
        <v>4544.72</v>
      </c>
      <c r="S67" s="7">
        <v>0</v>
      </c>
    </row>
    <row r="68" spans="1:20" s="1" customFormat="1" ht="14.4">
      <c r="A68" s="6" t="s">
        <v>897</v>
      </c>
      <c r="B68" s="7">
        <f t="shared" si="4"/>
        <v>512550.99600000004</v>
      </c>
      <c r="C68" s="8">
        <f t="shared" si="5"/>
        <v>153765.296</v>
      </c>
      <c r="D68" s="8">
        <v>0</v>
      </c>
      <c r="E68" s="9">
        <v>358785.7</v>
      </c>
      <c r="F68" s="10">
        <v>0</v>
      </c>
      <c r="G68" s="10">
        <v>153765.296</v>
      </c>
      <c r="H68" s="10">
        <v>0</v>
      </c>
      <c r="I68" s="10">
        <v>0</v>
      </c>
      <c r="J68" s="10">
        <v>0</v>
      </c>
      <c r="K68" s="11" t="e">
        <f>VLOOKUP(A68,[2]Sheet4!I:M,2,0)</f>
        <v>#N/A</v>
      </c>
      <c r="L68" s="12" t="e">
        <f>IF(#REF!=0," ",IF((D68+E68+G68)&gt;#REF!,"服务费超计划成本",""))</f>
        <v>#REF!</v>
      </c>
      <c r="M68" s="15" t="e">
        <f>IF(#REF!=0," ",IF(H68&gt;#REF!,"人工成本超计划成本"," "))</f>
        <v>#REF!</v>
      </c>
      <c r="N68" s="16" t="e">
        <f>IF(#REF!=0," ",F68/#REF!)</f>
        <v>#REF!</v>
      </c>
      <c r="O68" s="16" t="e">
        <f>IF(#REF!=0," ",#REF!/#REF!)</f>
        <v>#REF!</v>
      </c>
      <c r="P68" s="16" t="e">
        <f t="shared" si="6"/>
        <v>#REF!</v>
      </c>
      <c r="Q68" s="17" t="e">
        <f t="shared" si="7"/>
        <v>#REF!</v>
      </c>
      <c r="R68" s="7">
        <v>4158.3999999999996</v>
      </c>
      <c r="S68" s="7">
        <v>0</v>
      </c>
    </row>
    <row r="69" spans="1:20" s="1" customFormat="1" ht="14.4">
      <c r="A69" s="6" t="s">
        <v>898</v>
      </c>
      <c r="B69" s="7">
        <f t="shared" si="4"/>
        <v>1827599.9967999998</v>
      </c>
      <c r="C69" s="8">
        <f t="shared" si="5"/>
        <v>548279.99679999996</v>
      </c>
      <c r="D69" s="8">
        <v>0</v>
      </c>
      <c r="E69" s="9">
        <v>1279320</v>
      </c>
      <c r="F69" s="10">
        <v>0</v>
      </c>
      <c r="G69" s="10">
        <v>548279.99679999996</v>
      </c>
      <c r="H69" s="10">
        <v>0</v>
      </c>
      <c r="I69" s="10">
        <v>0</v>
      </c>
      <c r="J69" s="10">
        <v>0</v>
      </c>
      <c r="K69" s="11" t="e">
        <f>VLOOKUP(A69,[2]Sheet4!I:M,2,0)</f>
        <v>#N/A</v>
      </c>
      <c r="L69" s="12" t="e">
        <f>IF(#REF!=0," ",IF((D69+E69+G69)&gt;#REF!,"服务费超计划成本",""))</f>
        <v>#REF!</v>
      </c>
      <c r="M69" s="15" t="e">
        <f>IF(#REF!=0," ",IF(H69&gt;#REF!,"人工成本超计划成本"," "))</f>
        <v>#REF!</v>
      </c>
      <c r="N69" s="16" t="e">
        <f>IF(#REF!=0," ",F69/#REF!)</f>
        <v>#REF!</v>
      </c>
      <c r="O69" s="16" t="e">
        <f>IF(#REF!=0," ",#REF!/#REF!)</f>
        <v>#REF!</v>
      </c>
      <c r="P69" s="16" t="e">
        <f t="shared" si="6"/>
        <v>#REF!</v>
      </c>
      <c r="Q69" s="17" t="e">
        <f t="shared" si="7"/>
        <v>#REF!</v>
      </c>
      <c r="R69" s="7">
        <v>4334.72</v>
      </c>
      <c r="S69" s="7">
        <v>0</v>
      </c>
    </row>
    <row r="70" spans="1:20" s="1" customFormat="1" ht="14.4">
      <c r="A70" s="6" t="s">
        <v>899</v>
      </c>
      <c r="B70" s="7">
        <f t="shared" si="4"/>
        <v>2863000.0011999998</v>
      </c>
      <c r="C70" s="8">
        <f t="shared" si="5"/>
        <v>858900.00120000006</v>
      </c>
      <c r="D70" s="8">
        <v>0</v>
      </c>
      <c r="E70" s="9">
        <v>2004100</v>
      </c>
      <c r="F70" s="10">
        <v>0</v>
      </c>
      <c r="G70" s="10">
        <v>858900.00120000006</v>
      </c>
      <c r="H70" s="10">
        <v>0</v>
      </c>
      <c r="I70" s="10">
        <v>0</v>
      </c>
      <c r="J70" s="10">
        <v>0</v>
      </c>
      <c r="K70" s="11" t="e">
        <f>VLOOKUP(A70,[2]Sheet4!I:M,2,0)</f>
        <v>#N/A</v>
      </c>
      <c r="L70" s="12" t="e">
        <f>IF(#REF!=0," ",IF((D70+E70+G70)&gt;#REF!,"服务费超计划成本",""))</f>
        <v>#REF!</v>
      </c>
      <c r="M70" s="15" t="e">
        <f>IF(#REF!=0," ",IF(H70&gt;#REF!,"人工成本超计划成本"," "))</f>
        <v>#REF!</v>
      </c>
      <c r="N70" s="16" t="e">
        <f>IF(#REF!=0," ",F70/#REF!)</f>
        <v>#REF!</v>
      </c>
      <c r="O70" s="16" t="e">
        <f>IF(#REF!=0," ",#REF!/#REF!)</f>
        <v>#REF!</v>
      </c>
      <c r="P70" s="16" t="e">
        <f t="shared" si="6"/>
        <v>#REF!</v>
      </c>
      <c r="Q70" s="17" t="e">
        <f t="shared" si="7"/>
        <v>#REF!</v>
      </c>
      <c r="R70" s="7">
        <v>3826.98</v>
      </c>
      <c r="S70" s="7">
        <v>0</v>
      </c>
    </row>
    <row r="71" spans="1:20" s="1" customFormat="1" ht="14.4">
      <c r="A71" s="6" t="s">
        <v>900</v>
      </c>
      <c r="B71" s="7">
        <f t="shared" si="4"/>
        <v>2348689.9948</v>
      </c>
      <c r="C71" s="8">
        <f t="shared" si="5"/>
        <v>704606.99479999999</v>
      </c>
      <c r="D71" s="8">
        <v>0</v>
      </c>
      <c r="E71" s="9">
        <v>1644083</v>
      </c>
      <c r="F71" s="10">
        <v>0</v>
      </c>
      <c r="G71" s="10">
        <v>704606.99479999999</v>
      </c>
      <c r="H71" s="10">
        <v>0</v>
      </c>
      <c r="I71" s="10">
        <v>0</v>
      </c>
      <c r="J71" s="10">
        <v>0</v>
      </c>
      <c r="K71" s="11" t="e">
        <f>VLOOKUP(A71,[2]Sheet4!I:M,2,0)</f>
        <v>#N/A</v>
      </c>
      <c r="L71" s="12" t="e">
        <f>IF(#REF!=0," ",IF((D71+E71+G71)&gt;#REF!,"服务费超计划成本",""))</f>
        <v>#REF!</v>
      </c>
      <c r="M71" s="15" t="e">
        <f>IF(#REF!=0," ",IF(H71&gt;#REF!,"人工成本超计划成本"," "))</f>
        <v>#REF!</v>
      </c>
      <c r="N71" s="16" t="e">
        <f>IF(#REF!=0," ",F71/#REF!)</f>
        <v>#REF!</v>
      </c>
      <c r="O71" s="16" t="e">
        <f>IF(#REF!=0," ",#REF!/#REF!)</f>
        <v>#REF!</v>
      </c>
      <c r="P71" s="16" t="e">
        <f t="shared" si="6"/>
        <v>#REF!</v>
      </c>
      <c r="Q71" s="17" t="e">
        <f t="shared" si="7"/>
        <v>#REF!</v>
      </c>
      <c r="R71" s="7">
        <v>4066.42</v>
      </c>
      <c r="S71" s="7">
        <v>0</v>
      </c>
    </row>
    <row r="72" spans="1:20" s="1" customFormat="1" ht="14.4">
      <c r="A72" s="6" t="s">
        <v>901</v>
      </c>
      <c r="B72" s="7">
        <f t="shared" si="4"/>
        <v>163210.00280000002</v>
      </c>
      <c r="C72" s="8">
        <f t="shared" si="5"/>
        <v>98110.002800000002</v>
      </c>
      <c r="D72" s="8">
        <v>0</v>
      </c>
      <c r="E72" s="9">
        <v>65100</v>
      </c>
      <c r="F72" s="10">
        <v>0</v>
      </c>
      <c r="G72" s="10">
        <v>51580.002800000002</v>
      </c>
      <c r="H72" s="10">
        <v>42000</v>
      </c>
      <c r="I72" s="10">
        <v>0</v>
      </c>
      <c r="J72" s="10">
        <v>4530</v>
      </c>
      <c r="K72" s="11" t="e">
        <f>VLOOKUP(A72,[2]Sheet4!I:M,2,0)</f>
        <v>#N/A</v>
      </c>
      <c r="L72" s="12" t="e">
        <f>IF(#REF!=0," ",IF((D72+E72+G72)&gt;#REF!,"服务费超计划成本",""))</f>
        <v>#REF!</v>
      </c>
      <c r="M72" s="15" t="e">
        <f>IF(#REF!=0," ",IF(H72&gt;#REF!,"人工成本超计划成本"," "))</f>
        <v>#REF!</v>
      </c>
      <c r="N72" s="16" t="e">
        <f>IF(#REF!=0," ",F72/#REF!)</f>
        <v>#REF!</v>
      </c>
      <c r="O72" s="16" t="e">
        <f>IF(#REF!=0," ",#REF!/#REF!)</f>
        <v>#REF!</v>
      </c>
      <c r="P72" s="16" t="e">
        <f t="shared" si="6"/>
        <v>#REF!</v>
      </c>
      <c r="Q72" s="17" t="e">
        <f t="shared" si="7"/>
        <v>#REF!</v>
      </c>
      <c r="R72" s="7">
        <v>79099.62</v>
      </c>
      <c r="S72" s="7">
        <v>9306</v>
      </c>
      <c r="T72" s="18"/>
    </row>
    <row r="73" spans="1:20" s="1" customFormat="1" ht="14.4">
      <c r="A73" s="6" t="s">
        <v>902</v>
      </c>
      <c r="B73" s="7">
        <f t="shared" si="4"/>
        <v>18550</v>
      </c>
      <c r="C73" s="8">
        <f t="shared" si="5"/>
        <v>0</v>
      </c>
      <c r="D73" s="8">
        <v>18550</v>
      </c>
      <c r="E73" s="9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 t="e">
        <f>VLOOKUP(A73,[2]Sheet4!I:M,2,0)</f>
        <v>#N/A</v>
      </c>
      <c r="L73" s="12" t="e">
        <f>IF(#REF!=0," ",IF((D73+E73+G73)&gt;#REF!,"服务费超计划成本",""))</f>
        <v>#REF!</v>
      </c>
      <c r="M73" s="15" t="e">
        <f>IF(#REF!=0," ",IF(H73&gt;#REF!,"人工成本超计划成本"," "))</f>
        <v>#REF!</v>
      </c>
      <c r="N73" s="16" t="e">
        <f>IF(#REF!=0," ",F73/#REF!)</f>
        <v>#REF!</v>
      </c>
      <c r="O73" s="16" t="e">
        <f>IF(#REF!=0," ",#REF!/#REF!)</f>
        <v>#REF!</v>
      </c>
      <c r="P73" s="16" t="e">
        <f t="shared" si="6"/>
        <v>#REF!</v>
      </c>
      <c r="Q73" s="17" t="e">
        <f t="shared" si="7"/>
        <v>#REF!</v>
      </c>
      <c r="R73" s="7">
        <v>51870</v>
      </c>
      <c r="S73" s="7">
        <v>0</v>
      </c>
    </row>
    <row r="74" spans="1:20" s="1" customFormat="1" ht="14.4">
      <c r="A74" s="6" t="s">
        <v>903</v>
      </c>
      <c r="B74" s="7">
        <f t="shared" si="4"/>
        <v>99959.992800000007</v>
      </c>
      <c r="C74" s="8">
        <f t="shared" si="5"/>
        <v>99959.992800000007</v>
      </c>
      <c r="D74" s="8">
        <v>0</v>
      </c>
      <c r="E74" s="9">
        <v>0</v>
      </c>
      <c r="F74" s="10">
        <v>0</v>
      </c>
      <c r="G74" s="10">
        <v>99959.992800000007</v>
      </c>
      <c r="H74" s="10">
        <v>0</v>
      </c>
      <c r="I74" s="10">
        <v>0</v>
      </c>
      <c r="J74" s="10">
        <v>0</v>
      </c>
      <c r="K74" s="11" t="e">
        <f>VLOOKUP(A74,[2]Sheet4!I:M,2,0)</f>
        <v>#N/A</v>
      </c>
      <c r="L74" s="12" t="e">
        <f>IF(#REF!=0," ",IF((D74+E74+G74)&gt;#REF!,"服务费超计划成本",""))</f>
        <v>#REF!</v>
      </c>
      <c r="M74" s="15" t="e">
        <f>IF(#REF!=0," ",IF(H74&gt;#REF!,"人工成本超计划成本"," "))</f>
        <v>#REF!</v>
      </c>
      <c r="N74" s="16" t="e">
        <f>IF(#REF!=0," ",F74/#REF!)</f>
        <v>#REF!</v>
      </c>
      <c r="O74" s="16" t="e">
        <f>IF(#REF!=0," ",#REF!/#REF!)</f>
        <v>#REF!</v>
      </c>
      <c r="P74" s="16" t="e">
        <f t="shared" si="6"/>
        <v>#REF!</v>
      </c>
      <c r="Q74" s="17" t="e">
        <f t="shared" si="7"/>
        <v>#REF!</v>
      </c>
      <c r="R74" s="7">
        <v>46944.12</v>
      </c>
      <c r="S74" s="7">
        <v>0</v>
      </c>
    </row>
    <row r="75" spans="1:20" s="1" customFormat="1" ht="14.4">
      <c r="A75" s="6" t="s">
        <v>904</v>
      </c>
      <c r="B75" s="7">
        <f t="shared" si="4"/>
        <v>167833.44500000001</v>
      </c>
      <c r="C75" s="8">
        <f t="shared" si="5"/>
        <v>83888.444999999992</v>
      </c>
      <c r="D75" s="8">
        <v>0</v>
      </c>
      <c r="E75" s="9">
        <v>83945</v>
      </c>
      <c r="F75" s="10">
        <v>0</v>
      </c>
      <c r="G75" s="10">
        <v>81032.494999999995</v>
      </c>
      <c r="H75" s="10">
        <v>2855.95</v>
      </c>
      <c r="I75" s="10">
        <v>0</v>
      </c>
      <c r="J75" s="10">
        <v>0</v>
      </c>
      <c r="K75" s="11" t="e">
        <f>VLOOKUP(A75,[2]Sheet4!I:M,2,0)</f>
        <v>#N/A</v>
      </c>
      <c r="L75" s="12" t="e">
        <f>IF(#REF!=0," ",IF((D75+E75+G75)&gt;#REF!,"服务费超计划成本",""))</f>
        <v>#REF!</v>
      </c>
      <c r="M75" s="15" t="e">
        <f>IF(#REF!=0," ",IF(H75&gt;#REF!,"人工成本超计划成本"," "))</f>
        <v>#REF!</v>
      </c>
      <c r="N75" s="16" t="e">
        <f>IF(#REF!=0," ",F75/#REF!)</f>
        <v>#REF!</v>
      </c>
      <c r="O75" s="16" t="e">
        <f>IF(#REF!=0," ",#REF!/#REF!)</f>
        <v>#REF!</v>
      </c>
      <c r="P75" s="16" t="e">
        <f t="shared" si="6"/>
        <v>#REF!</v>
      </c>
      <c r="Q75" s="17" t="e">
        <f t="shared" si="7"/>
        <v>#REF!</v>
      </c>
      <c r="R75" s="7">
        <v>6984.25</v>
      </c>
      <c r="S75" s="7">
        <v>285.60000000000002</v>
      </c>
    </row>
    <row r="76" spans="1:20" s="1" customFormat="1" ht="14.4">
      <c r="A76" s="6" t="s">
        <v>905</v>
      </c>
      <c r="B76" s="7">
        <f t="shared" si="4"/>
        <v>1590473.9554000001</v>
      </c>
      <c r="C76" s="8">
        <f t="shared" si="5"/>
        <v>1259633.9554000001</v>
      </c>
      <c r="D76" s="8">
        <v>0</v>
      </c>
      <c r="E76" s="9">
        <v>330840</v>
      </c>
      <c r="F76" s="10">
        <v>0</v>
      </c>
      <c r="G76" s="10">
        <v>720560.00540000002</v>
      </c>
      <c r="H76" s="10">
        <v>445815.06</v>
      </c>
      <c r="I76" s="10">
        <v>50938.6</v>
      </c>
      <c r="J76" s="10">
        <v>42320.29</v>
      </c>
      <c r="K76" s="11" t="e">
        <f>VLOOKUP(A76,[2]Sheet4!I:M,2,0)</f>
        <v>#N/A</v>
      </c>
      <c r="L76" s="12" t="e">
        <f>IF(#REF!=0," ",IF((D76+E76+G76)&gt;#REF!,"服务费超计划成本",""))</f>
        <v>#REF!</v>
      </c>
      <c r="M76" s="15" t="e">
        <f>IF(#REF!=0," ",IF(H76&gt;#REF!,"人工成本超计划成本"," "))</f>
        <v>#REF!</v>
      </c>
      <c r="N76" s="16" t="e">
        <f>IF(#REF!=0," ",F76/#REF!)</f>
        <v>#REF!</v>
      </c>
      <c r="O76" s="16" t="e">
        <f>IF(#REF!=0," ",#REF!/#REF!)</f>
        <v>#REF!</v>
      </c>
      <c r="P76" s="16" t="e">
        <f t="shared" si="6"/>
        <v>#REF!</v>
      </c>
      <c r="Q76" s="17" t="e">
        <f t="shared" si="7"/>
        <v>#REF!</v>
      </c>
      <c r="R76" s="7">
        <v>75247.81</v>
      </c>
      <c r="S76" s="7">
        <v>0</v>
      </c>
    </row>
    <row r="77" spans="1:20" s="1" customFormat="1" ht="14.4">
      <c r="A77" s="6" t="s">
        <v>906</v>
      </c>
      <c r="B77" s="7">
        <f t="shared" si="4"/>
        <v>92588.555600000007</v>
      </c>
      <c r="C77" s="8">
        <f t="shared" si="5"/>
        <v>92588.555600000007</v>
      </c>
      <c r="D77" s="8">
        <v>0</v>
      </c>
      <c r="E77" s="9">
        <v>0</v>
      </c>
      <c r="F77" s="10">
        <v>0</v>
      </c>
      <c r="G77" s="10">
        <v>75600.005600000004</v>
      </c>
      <c r="H77" s="10">
        <v>15271.69</v>
      </c>
      <c r="I77" s="10">
        <v>0</v>
      </c>
      <c r="J77" s="10">
        <v>1716.86</v>
      </c>
      <c r="K77" s="11" t="e">
        <f>VLOOKUP(A77,[2]Sheet4!I:M,2,0)</f>
        <v>#N/A</v>
      </c>
      <c r="L77" s="12" t="e">
        <f>IF(#REF!=0," ",IF((D77+E77+G77)&gt;#REF!,"服务费超计划成本",""))</f>
        <v>#REF!</v>
      </c>
      <c r="M77" s="15" t="e">
        <f>IF(#REF!=0," ",IF(H77&gt;#REF!,"人工成本超计划成本"," "))</f>
        <v>#REF!</v>
      </c>
      <c r="N77" s="16" t="e">
        <f>IF(#REF!=0," ",F77/#REF!)</f>
        <v>#REF!</v>
      </c>
      <c r="O77" s="16" t="e">
        <f>IF(#REF!=0," ",#REF!/#REF!)</f>
        <v>#REF!</v>
      </c>
      <c r="P77" s="16" t="e">
        <f t="shared" si="6"/>
        <v>#REF!</v>
      </c>
      <c r="Q77" s="17" t="e">
        <f t="shared" si="7"/>
        <v>#REF!</v>
      </c>
      <c r="R77" s="7">
        <v>66507.56</v>
      </c>
      <c r="S77" s="7">
        <v>0</v>
      </c>
    </row>
    <row r="78" spans="1:20" s="1" customFormat="1" ht="14.4">
      <c r="A78" s="6" t="s">
        <v>907</v>
      </c>
      <c r="B78" s="7">
        <f t="shared" si="4"/>
        <v>146194.40900000001</v>
      </c>
      <c r="C78" s="8">
        <f t="shared" si="5"/>
        <v>146194.40900000001</v>
      </c>
      <c r="D78" s="8">
        <v>0</v>
      </c>
      <c r="E78" s="9">
        <v>0</v>
      </c>
      <c r="F78" s="10">
        <v>0</v>
      </c>
      <c r="G78" s="10">
        <v>123637.499</v>
      </c>
      <c r="H78" s="10">
        <v>13721.81</v>
      </c>
      <c r="I78" s="10">
        <v>7947.88</v>
      </c>
      <c r="J78" s="10">
        <v>887.22</v>
      </c>
      <c r="K78" s="11" t="e">
        <f>VLOOKUP(A78,[2]Sheet4!I:M,2,0)</f>
        <v>#N/A</v>
      </c>
      <c r="L78" s="12" t="e">
        <f>IF(#REF!=0," ",IF((D78+E78+G78)&gt;#REF!,"服务费超计划成本",""))</f>
        <v>#REF!</v>
      </c>
      <c r="M78" s="15" t="e">
        <f>IF(#REF!=0," ",IF(H78&gt;#REF!,"人工成本超计划成本"," "))</f>
        <v>#REF!</v>
      </c>
      <c r="N78" s="16" t="e">
        <f>IF(#REF!=0," ",F78/#REF!)</f>
        <v>#REF!</v>
      </c>
      <c r="O78" s="16" t="e">
        <f>IF(#REF!=0," ",#REF!/#REF!)</f>
        <v>#REF!</v>
      </c>
      <c r="P78" s="16" t="e">
        <f t="shared" si="6"/>
        <v>#REF!</v>
      </c>
      <c r="Q78" s="17" t="e">
        <f t="shared" si="7"/>
        <v>#REF!</v>
      </c>
      <c r="R78" s="7">
        <v>9213.09</v>
      </c>
      <c r="S78" s="7">
        <v>8639.15</v>
      </c>
    </row>
    <row r="79" spans="1:20" s="1" customFormat="1" ht="14.4">
      <c r="A79" s="6" t="s">
        <v>908</v>
      </c>
      <c r="B79" s="7">
        <f t="shared" si="4"/>
        <v>65256.155199999994</v>
      </c>
      <c r="C79" s="8">
        <f t="shared" si="5"/>
        <v>65256.155199999994</v>
      </c>
      <c r="D79" s="8">
        <v>0</v>
      </c>
      <c r="E79" s="9">
        <v>0</v>
      </c>
      <c r="F79" s="10">
        <v>0</v>
      </c>
      <c r="G79" s="10">
        <v>43187.495199999998</v>
      </c>
      <c r="H79" s="10">
        <v>10286.42</v>
      </c>
      <c r="I79" s="10">
        <v>6933.72</v>
      </c>
      <c r="J79" s="10">
        <v>4848.5200000000004</v>
      </c>
      <c r="K79" s="11" t="e">
        <f>VLOOKUP(A79,[2]Sheet4!I:M,2,0)</f>
        <v>#N/A</v>
      </c>
      <c r="L79" s="12" t="e">
        <f>IF(#REF!=0," ",IF((D79+E79+G79)&gt;#REF!,"服务费超计划成本",""))</f>
        <v>#REF!</v>
      </c>
      <c r="M79" s="15" t="e">
        <f>IF(#REF!=0," ",IF(H79&gt;#REF!,"人工成本超计划成本"," "))</f>
        <v>#REF!</v>
      </c>
      <c r="N79" s="16" t="e">
        <f>IF(#REF!=0," ",F79/#REF!)</f>
        <v>#REF!</v>
      </c>
      <c r="O79" s="16" t="e">
        <f>IF(#REF!=0," ",#REF!/#REF!)</f>
        <v>#REF!</v>
      </c>
      <c r="P79" s="16" t="e">
        <f t="shared" si="6"/>
        <v>#REF!</v>
      </c>
      <c r="Q79" s="17" t="e">
        <f t="shared" si="7"/>
        <v>#REF!</v>
      </c>
      <c r="R79" s="7">
        <v>80834.94</v>
      </c>
      <c r="S79" s="7">
        <v>484.85</v>
      </c>
    </row>
    <row r="80" spans="1:20" s="1" customFormat="1" ht="14.4">
      <c r="A80" s="6" t="s">
        <v>909</v>
      </c>
      <c r="B80" s="7">
        <f t="shared" si="4"/>
        <v>125522.0414</v>
      </c>
      <c r="C80" s="8">
        <f t="shared" si="5"/>
        <v>125522.0414</v>
      </c>
      <c r="D80" s="8">
        <v>0</v>
      </c>
      <c r="E80" s="9">
        <v>0</v>
      </c>
      <c r="F80" s="10">
        <v>0</v>
      </c>
      <c r="G80" s="10">
        <v>117330.0114</v>
      </c>
      <c r="H80" s="10">
        <v>0</v>
      </c>
      <c r="I80" s="10">
        <v>8192.0300000000007</v>
      </c>
      <c r="J80" s="10">
        <v>0</v>
      </c>
      <c r="K80" s="11" t="e">
        <f>VLOOKUP(A80,[2]Sheet4!I:M,2,0)</f>
        <v>#N/A</v>
      </c>
      <c r="L80" s="12" t="e">
        <f>IF(#REF!=0," ",IF((D80+E80+G80)&gt;#REF!,"服务费超计划成本",""))</f>
        <v>#REF!</v>
      </c>
      <c r="M80" s="15" t="e">
        <f>IF(#REF!=0," ",IF(H80&gt;#REF!,"人工成本超计划成本"," "))</f>
        <v>#REF!</v>
      </c>
      <c r="N80" s="16" t="e">
        <f>IF(#REF!=0," ",F80/#REF!)</f>
        <v>#REF!</v>
      </c>
      <c r="O80" s="16" t="e">
        <f>IF(#REF!=0," ",#REF!/#REF!)</f>
        <v>#REF!</v>
      </c>
      <c r="P80" s="16" t="e">
        <f t="shared" si="6"/>
        <v>#REF!</v>
      </c>
      <c r="Q80" s="17" t="e">
        <f t="shared" si="7"/>
        <v>#REF!</v>
      </c>
      <c r="R80" s="7">
        <v>34819.279999999999</v>
      </c>
      <c r="S80" s="7">
        <v>0</v>
      </c>
    </row>
    <row r="81" spans="1:20" s="1" customFormat="1" ht="14.4">
      <c r="A81" s="6" t="s">
        <v>910</v>
      </c>
      <c r="B81" s="7">
        <f t="shared" si="4"/>
        <v>187997.50839999999</v>
      </c>
      <c r="C81" s="8">
        <f t="shared" si="5"/>
        <v>187997.50839999999</v>
      </c>
      <c r="D81" s="8">
        <v>0</v>
      </c>
      <c r="E81" s="9">
        <v>0</v>
      </c>
      <c r="F81" s="10">
        <v>0</v>
      </c>
      <c r="G81" s="10">
        <v>187997.50839999999</v>
      </c>
      <c r="H81" s="10">
        <v>0</v>
      </c>
      <c r="I81" s="10">
        <v>0</v>
      </c>
      <c r="J81" s="10">
        <v>0</v>
      </c>
      <c r="K81" s="11" t="e">
        <f>VLOOKUP(A81,[2]Sheet4!I:M,2,0)</f>
        <v>#N/A</v>
      </c>
      <c r="L81" s="12" t="e">
        <f>IF(#REF!=0," ",IF((D81+E81+G81)&gt;#REF!,"服务费超计划成本",""))</f>
        <v>#REF!</v>
      </c>
      <c r="M81" s="15" t="e">
        <f>IF(#REF!=0," ",IF(H81&gt;#REF!,"人工成本超计划成本"," "))</f>
        <v>#REF!</v>
      </c>
      <c r="N81" s="16" t="e">
        <f>IF(#REF!=0," ",F81/#REF!)</f>
        <v>#REF!</v>
      </c>
      <c r="O81" s="16" t="e">
        <f>IF(#REF!=0," ",#REF!/#REF!)</f>
        <v>#REF!</v>
      </c>
      <c r="P81" s="16" t="e">
        <f t="shared" si="6"/>
        <v>#REF!</v>
      </c>
      <c r="Q81" s="17" t="e">
        <f t="shared" si="7"/>
        <v>#REF!</v>
      </c>
      <c r="R81" s="7">
        <v>3500</v>
      </c>
      <c r="S81" s="7">
        <v>42956.14</v>
      </c>
    </row>
    <row r="82" spans="1:20" s="1" customFormat="1" ht="14.4">
      <c r="A82" s="6" t="s">
        <v>911</v>
      </c>
      <c r="B82" s="7">
        <f t="shared" si="4"/>
        <v>221760.003</v>
      </c>
      <c r="C82" s="8">
        <f t="shared" si="5"/>
        <v>221760.003</v>
      </c>
      <c r="D82" s="8">
        <v>0</v>
      </c>
      <c r="E82" s="9">
        <v>0</v>
      </c>
      <c r="F82" s="10">
        <v>0</v>
      </c>
      <c r="G82" s="10">
        <v>221760.003</v>
      </c>
      <c r="H82" s="10">
        <v>0</v>
      </c>
      <c r="I82" s="10">
        <v>0</v>
      </c>
      <c r="J82" s="10">
        <v>0</v>
      </c>
      <c r="K82" s="11" t="e">
        <f>VLOOKUP(A82,[2]Sheet4!I:M,2,0)</f>
        <v>#N/A</v>
      </c>
      <c r="L82" s="12" t="e">
        <f>IF(#REF!=0," ",IF((D82+E82+G82)&gt;#REF!,"服务费超计划成本",""))</f>
        <v>#REF!</v>
      </c>
      <c r="M82" s="15" t="e">
        <f>IF(#REF!=0," ",IF(H82&gt;#REF!,"人工成本超计划成本"," "))</f>
        <v>#REF!</v>
      </c>
      <c r="N82" s="16" t="e">
        <f>IF(#REF!=0," ",F82/#REF!)</f>
        <v>#REF!</v>
      </c>
      <c r="O82" s="16" t="e">
        <f>IF(#REF!=0," ",#REF!/#REF!)</f>
        <v>#REF!</v>
      </c>
      <c r="P82" s="16" t="e">
        <f t="shared" si="6"/>
        <v>#REF!</v>
      </c>
      <c r="Q82" s="17" t="e">
        <f t="shared" si="7"/>
        <v>#REF!</v>
      </c>
      <c r="R82" s="7">
        <v>0</v>
      </c>
      <c r="S82" s="7">
        <v>0</v>
      </c>
    </row>
    <row r="83" spans="1:20" s="1" customFormat="1" ht="14.4">
      <c r="A83" s="6" t="s">
        <v>912</v>
      </c>
      <c r="B83" s="7">
        <f t="shared" si="4"/>
        <v>104880.004</v>
      </c>
      <c r="C83" s="8">
        <f t="shared" si="5"/>
        <v>104880.004</v>
      </c>
      <c r="D83" s="8">
        <v>0</v>
      </c>
      <c r="E83" s="9">
        <v>0</v>
      </c>
      <c r="F83" s="10">
        <v>0</v>
      </c>
      <c r="G83" s="10">
        <v>104880.004</v>
      </c>
      <c r="H83" s="10">
        <v>0</v>
      </c>
      <c r="I83" s="10">
        <v>0</v>
      </c>
      <c r="J83" s="10">
        <v>0</v>
      </c>
      <c r="K83" s="11" t="e">
        <f>VLOOKUP(A83,[2]Sheet4!I:M,2,0)</f>
        <v>#N/A</v>
      </c>
      <c r="L83" s="12" t="e">
        <f>IF(#REF!=0," ",IF((D83+E83+G83)&gt;#REF!,"服务费超计划成本",""))</f>
        <v>#REF!</v>
      </c>
      <c r="M83" s="15" t="e">
        <f>IF(#REF!=0," ",IF(H83&gt;#REF!,"人工成本超计划成本"," "))</f>
        <v>#REF!</v>
      </c>
      <c r="N83" s="16" t="e">
        <f>IF(#REF!=0," ",F83/#REF!)</f>
        <v>#REF!</v>
      </c>
      <c r="O83" s="16" t="e">
        <f>IF(#REF!=0," ",#REF!/#REF!)</f>
        <v>#REF!</v>
      </c>
      <c r="P83" s="16" t="e">
        <f t="shared" si="6"/>
        <v>#REF!</v>
      </c>
      <c r="Q83" s="17" t="e">
        <f t="shared" si="7"/>
        <v>#REF!</v>
      </c>
      <c r="R83" s="7">
        <v>23030</v>
      </c>
      <c r="S83" s="7">
        <v>14943.4</v>
      </c>
    </row>
    <row r="84" spans="1:20" s="1" customFormat="1" ht="14.4">
      <c r="A84" s="6" t="s">
        <v>913</v>
      </c>
      <c r="B84" s="7">
        <f t="shared" si="4"/>
        <v>70350.005799999999</v>
      </c>
      <c r="C84" s="8">
        <f t="shared" si="5"/>
        <v>70350.005799999999</v>
      </c>
      <c r="D84" s="8">
        <v>0</v>
      </c>
      <c r="E84" s="9">
        <v>0</v>
      </c>
      <c r="F84" s="10">
        <v>0</v>
      </c>
      <c r="G84" s="10">
        <v>70350.005799999999</v>
      </c>
      <c r="H84" s="10">
        <v>0</v>
      </c>
      <c r="I84" s="10">
        <v>0</v>
      </c>
      <c r="J84" s="10">
        <v>0</v>
      </c>
      <c r="K84" s="11" t="e">
        <f>VLOOKUP(A84,[2]Sheet4!I:M,2,0)</f>
        <v>#N/A</v>
      </c>
      <c r="L84" s="12" t="e">
        <f>IF(#REF!=0," ",IF((D84+E84+G84)&gt;#REF!,"服务费超计划成本",""))</f>
        <v>#REF!</v>
      </c>
      <c r="M84" s="15" t="e">
        <f>IF(#REF!=0," ",IF(H84&gt;#REF!,"人工成本超计划成本"," "))</f>
        <v>#REF!</v>
      </c>
      <c r="N84" s="16" t="e">
        <f>IF(#REF!=0," ",F84/#REF!)</f>
        <v>#REF!</v>
      </c>
      <c r="O84" s="16" t="e">
        <f>IF(#REF!=0," ",#REF!/#REF!)</f>
        <v>#REF!</v>
      </c>
      <c r="P84" s="16" t="e">
        <f t="shared" si="6"/>
        <v>#REF!</v>
      </c>
      <c r="Q84" s="17" t="e">
        <f t="shared" si="7"/>
        <v>#REF!</v>
      </c>
      <c r="R84" s="7">
        <v>72682.070000000007</v>
      </c>
      <c r="S84" s="7">
        <v>0</v>
      </c>
    </row>
    <row r="85" spans="1:20" s="1" customFormat="1" ht="14.4">
      <c r="A85" s="6" t="s">
        <v>914</v>
      </c>
      <c r="B85" s="7">
        <f t="shared" si="4"/>
        <v>384846.59</v>
      </c>
      <c r="C85" s="8">
        <f t="shared" si="5"/>
        <v>384846.59</v>
      </c>
      <c r="D85" s="8">
        <v>0</v>
      </c>
      <c r="E85" s="9">
        <v>0</v>
      </c>
      <c r="F85" s="10">
        <v>0</v>
      </c>
      <c r="G85" s="10">
        <v>0</v>
      </c>
      <c r="H85" s="10">
        <v>368063.08</v>
      </c>
      <c r="I85" s="10">
        <v>0</v>
      </c>
      <c r="J85" s="10">
        <v>16783.509999999998</v>
      </c>
      <c r="K85" s="11" t="e">
        <f>VLOOKUP(A85,[2]Sheet4!I:M,2,0)</f>
        <v>#N/A</v>
      </c>
      <c r="L85" s="12" t="e">
        <f>IF(#REF!=0," ",IF((D85+E85+G85)&gt;#REF!,"服务费超计划成本",""))</f>
        <v>#REF!</v>
      </c>
      <c r="M85" s="15" t="e">
        <f>IF(#REF!=0," ",IF(H85&gt;#REF!,"人工成本超计划成本"," "))</f>
        <v>#REF!</v>
      </c>
      <c r="N85" s="16" t="e">
        <f>IF(#REF!=0," ",F85/#REF!)</f>
        <v>#REF!</v>
      </c>
      <c r="O85" s="16" t="e">
        <f>IF(#REF!=0," ",#REF!/#REF!)</f>
        <v>#REF!</v>
      </c>
      <c r="P85" s="16" t="e">
        <f t="shared" si="6"/>
        <v>#REF!</v>
      </c>
      <c r="Q85" s="17" t="e">
        <f t="shared" si="7"/>
        <v>#REF!</v>
      </c>
      <c r="R85" s="7">
        <v>3400.02</v>
      </c>
      <c r="S85" s="7">
        <v>0</v>
      </c>
    </row>
    <row r="86" spans="1:20" s="1" customFormat="1" ht="14.4">
      <c r="A86" s="6" t="s">
        <v>915</v>
      </c>
      <c r="B86" s="7">
        <f t="shared" si="4"/>
        <v>89909.085600000006</v>
      </c>
      <c r="C86" s="8">
        <f t="shared" si="5"/>
        <v>71252.085600000006</v>
      </c>
      <c r="D86" s="8">
        <v>18657</v>
      </c>
      <c r="E86" s="9">
        <v>0</v>
      </c>
      <c r="F86" s="10">
        <v>0</v>
      </c>
      <c r="G86" s="10">
        <v>66060.005600000004</v>
      </c>
      <c r="H86" s="10">
        <v>0</v>
      </c>
      <c r="I86" s="10">
        <v>5192.08</v>
      </c>
      <c r="J86" s="10">
        <v>0</v>
      </c>
      <c r="K86" s="11" t="e">
        <f>VLOOKUP(A86,[2]Sheet4!I:M,2,0)</f>
        <v>#N/A</v>
      </c>
      <c r="L86" s="12" t="e">
        <f>IF(#REF!=0," ",IF((D86+E86+G86)&gt;#REF!,"服务费超计划成本",""))</f>
        <v>#REF!</v>
      </c>
      <c r="M86" s="15" t="e">
        <f>IF(#REF!=0," ",IF(H86&gt;#REF!,"人工成本超计划成本"," "))</f>
        <v>#REF!</v>
      </c>
      <c r="N86" s="16" t="e">
        <f>IF(#REF!=0," ",F86/#REF!)</f>
        <v>#REF!</v>
      </c>
      <c r="O86" s="16" t="e">
        <f>IF(#REF!=0," ",#REF!/#REF!)</f>
        <v>#REF!</v>
      </c>
      <c r="P86" s="16" t="e">
        <f t="shared" si="6"/>
        <v>#REF!</v>
      </c>
      <c r="Q86" s="17" t="e">
        <f t="shared" si="7"/>
        <v>#REF!</v>
      </c>
      <c r="R86" s="7">
        <v>21109.24</v>
      </c>
      <c r="S86" s="7">
        <v>519.21</v>
      </c>
    </row>
    <row r="87" spans="1:20" s="1" customFormat="1" ht="14.4">
      <c r="A87" s="6" t="s">
        <v>916</v>
      </c>
      <c r="B87" s="7">
        <f t="shared" si="4"/>
        <v>71255.948000000004</v>
      </c>
      <c r="C87" s="8">
        <f t="shared" si="5"/>
        <v>71255.948000000004</v>
      </c>
      <c r="D87" s="8">
        <v>0</v>
      </c>
      <c r="E87" s="9">
        <v>0</v>
      </c>
      <c r="F87" s="10">
        <v>0</v>
      </c>
      <c r="G87" s="10">
        <v>68399.998000000007</v>
      </c>
      <c r="H87" s="10">
        <v>2855.95</v>
      </c>
      <c r="I87" s="10">
        <v>0</v>
      </c>
      <c r="J87" s="10">
        <v>0</v>
      </c>
      <c r="K87" s="11" t="e">
        <f>VLOOKUP(A87,[2]Sheet4!I:M,2,0)</f>
        <v>#N/A</v>
      </c>
      <c r="L87" s="12" t="e">
        <f>IF(#REF!=0," ",IF((D87+E87+G87)&gt;#REF!,"服务费超计划成本",""))</f>
        <v>#REF!</v>
      </c>
      <c r="M87" s="15" t="e">
        <f>IF(#REF!=0," ",IF(H87&gt;#REF!,"人工成本超计划成本"," "))</f>
        <v>#REF!</v>
      </c>
      <c r="N87" s="16" t="e">
        <f>IF(#REF!=0," ",F87/#REF!)</f>
        <v>#REF!</v>
      </c>
      <c r="O87" s="16" t="e">
        <f>IF(#REF!=0," ",#REF!/#REF!)</f>
        <v>#REF!</v>
      </c>
      <c r="P87" s="16" t="e">
        <f t="shared" si="6"/>
        <v>#REF!</v>
      </c>
      <c r="Q87" s="17" t="e">
        <f t="shared" si="7"/>
        <v>#REF!</v>
      </c>
      <c r="R87" s="7">
        <v>1890</v>
      </c>
      <c r="S87" s="7">
        <v>2385.08</v>
      </c>
    </row>
    <row r="88" spans="1:20" s="1" customFormat="1" ht="14.4">
      <c r="A88" s="6" t="s">
        <v>917</v>
      </c>
      <c r="B88" s="7">
        <f t="shared" si="4"/>
        <v>80000.001999999993</v>
      </c>
      <c r="C88" s="8">
        <f t="shared" si="5"/>
        <v>80000.001999999993</v>
      </c>
      <c r="D88" s="8">
        <v>0</v>
      </c>
      <c r="E88" s="9">
        <v>0</v>
      </c>
      <c r="F88" s="10">
        <v>0</v>
      </c>
      <c r="G88" s="10">
        <v>80000.001999999993</v>
      </c>
      <c r="H88" s="10">
        <v>0</v>
      </c>
      <c r="I88" s="10">
        <v>0</v>
      </c>
      <c r="J88" s="10">
        <v>0</v>
      </c>
      <c r="K88" s="11" t="e">
        <f>VLOOKUP(A88,[2]Sheet4!I:M,2,0)</f>
        <v>#N/A</v>
      </c>
      <c r="L88" s="12" t="e">
        <f>IF(#REF!=0," ",IF((D88+E88+G88)&gt;#REF!,"服务费超计划成本",""))</f>
        <v>#REF!</v>
      </c>
      <c r="M88" s="15" t="e">
        <f>IF(#REF!=0," ",IF(H88&gt;#REF!,"人工成本超计划成本"," "))</f>
        <v>#REF!</v>
      </c>
      <c r="N88" s="16" t="e">
        <f>IF(#REF!=0," ",F88/#REF!)</f>
        <v>#REF!</v>
      </c>
      <c r="O88" s="16" t="e">
        <f>IF(#REF!=0," ",#REF!/#REF!)</f>
        <v>#REF!</v>
      </c>
      <c r="P88" s="16" t="e">
        <f t="shared" si="6"/>
        <v>#REF!</v>
      </c>
      <c r="Q88" s="17" t="e">
        <f t="shared" si="7"/>
        <v>#REF!</v>
      </c>
      <c r="R88" s="7">
        <v>1710</v>
      </c>
      <c r="S88" s="7">
        <v>28971.7</v>
      </c>
    </row>
    <row r="89" spans="1:20" s="1" customFormat="1" ht="14.4">
      <c r="A89" s="6" t="s">
        <v>918</v>
      </c>
      <c r="B89" s="7">
        <f t="shared" si="4"/>
        <v>94429.994000000006</v>
      </c>
      <c r="C89" s="8">
        <f t="shared" si="5"/>
        <v>94429.994000000006</v>
      </c>
      <c r="D89" s="8">
        <v>0</v>
      </c>
      <c r="E89" s="9">
        <v>0</v>
      </c>
      <c r="F89" s="10">
        <v>0</v>
      </c>
      <c r="G89" s="10">
        <v>94429.994000000006</v>
      </c>
      <c r="H89" s="10">
        <v>0</v>
      </c>
      <c r="I89" s="10">
        <v>0</v>
      </c>
      <c r="J89" s="10">
        <v>0</v>
      </c>
      <c r="K89" s="11" t="e">
        <f>VLOOKUP(A89,[2]Sheet4!I:M,2,0)</f>
        <v>#N/A</v>
      </c>
      <c r="L89" s="12" t="e">
        <f>IF(#REF!=0," ",IF((D89+E89+G89)&gt;#REF!,"服务费超计划成本",""))</f>
        <v>#REF!</v>
      </c>
      <c r="M89" s="15" t="e">
        <f>IF(#REF!=0," ",IF(H89&gt;#REF!,"人工成本超计划成本"," "))</f>
        <v>#REF!</v>
      </c>
      <c r="N89" s="16" t="e">
        <f>IF(#REF!=0," ",F89/#REF!)</f>
        <v>#REF!</v>
      </c>
      <c r="O89" s="16" t="e">
        <f>IF(#REF!=0," ",#REF!/#REF!)</f>
        <v>#REF!</v>
      </c>
      <c r="P89" s="16" t="e">
        <f t="shared" si="6"/>
        <v>#REF!</v>
      </c>
      <c r="Q89" s="17" t="e">
        <f t="shared" si="7"/>
        <v>#REF!</v>
      </c>
      <c r="R89" s="7">
        <v>7845.1</v>
      </c>
      <c r="S89" s="7">
        <v>0</v>
      </c>
    </row>
    <row r="90" spans="1:20" s="1" customFormat="1" ht="14.4">
      <c r="A90" s="6" t="s">
        <v>919</v>
      </c>
      <c r="B90" s="7">
        <f t="shared" si="4"/>
        <v>7139.88</v>
      </c>
      <c r="C90" s="8">
        <f t="shared" si="5"/>
        <v>7139.88</v>
      </c>
      <c r="D90" s="8">
        <v>0</v>
      </c>
      <c r="E90" s="9">
        <v>0</v>
      </c>
      <c r="F90" s="10">
        <v>0</v>
      </c>
      <c r="G90" s="10">
        <v>0</v>
      </c>
      <c r="H90" s="10">
        <v>7139.88</v>
      </c>
      <c r="I90" s="10">
        <v>0</v>
      </c>
      <c r="J90" s="10">
        <v>0</v>
      </c>
      <c r="K90" s="11" t="e">
        <f>VLOOKUP(A90,[2]Sheet4!I:M,2,0)</f>
        <v>#N/A</v>
      </c>
      <c r="L90" s="12" t="e">
        <f>IF(#REF!=0," ",IF((D90+E90+G90)&gt;#REF!,"服务费超计划成本",""))</f>
        <v>#REF!</v>
      </c>
      <c r="M90" s="15" t="e">
        <f>IF(#REF!=0," ",IF(H90&gt;#REF!,"人工成本超计划成本"," "))</f>
        <v>#REF!</v>
      </c>
      <c r="N90" s="16" t="e">
        <f>IF(#REF!=0," ",F90/#REF!)</f>
        <v>#REF!</v>
      </c>
      <c r="O90" s="16" t="e">
        <f>IF(#REF!=0," ",#REF!/#REF!)</f>
        <v>#REF!</v>
      </c>
      <c r="P90" s="16" t="e">
        <f t="shared" si="6"/>
        <v>#REF!</v>
      </c>
      <c r="Q90" s="17" t="e">
        <f t="shared" si="7"/>
        <v>#REF!</v>
      </c>
      <c r="R90" s="7">
        <v>89790.12</v>
      </c>
      <c r="S90" s="7">
        <v>0</v>
      </c>
    </row>
    <row r="91" spans="1:20" s="1" customFormat="1" ht="14.4">
      <c r="A91" s="6" t="s">
        <v>920</v>
      </c>
      <c r="B91" s="7">
        <f t="shared" si="4"/>
        <v>98531.289000000019</v>
      </c>
      <c r="C91" s="8">
        <f t="shared" si="5"/>
        <v>78231.289000000019</v>
      </c>
      <c r="D91" s="8">
        <v>0</v>
      </c>
      <c r="E91" s="9">
        <v>20300</v>
      </c>
      <c r="F91" s="10">
        <v>0</v>
      </c>
      <c r="G91" s="10">
        <v>44799.999000000003</v>
      </c>
      <c r="H91" s="10">
        <v>15885.48</v>
      </c>
      <c r="I91" s="10">
        <v>12400.68</v>
      </c>
      <c r="J91" s="10">
        <v>5145.13</v>
      </c>
      <c r="K91" s="11" t="e">
        <f>VLOOKUP(A91,[2]Sheet4!I:M,2,0)</f>
        <v>#N/A</v>
      </c>
      <c r="L91" s="12" t="e">
        <f>IF(#REF!=0," ",IF((D91+E91+G91)&gt;#REF!,"服务费超计划成本",""))</f>
        <v>#REF!</v>
      </c>
      <c r="M91" s="15" t="e">
        <f>IF(#REF!=0," ",IF(H91&gt;#REF!,"人工成本超计划成本"," "))</f>
        <v>#REF!</v>
      </c>
      <c r="N91" s="16" t="e">
        <f>IF(#REF!=0," ",F91/#REF!)</f>
        <v>#REF!</v>
      </c>
      <c r="O91" s="16" t="e">
        <f>IF(#REF!=0," ",#REF!/#REF!)</f>
        <v>#REF!</v>
      </c>
      <c r="P91" s="16" t="e">
        <f t="shared" si="6"/>
        <v>#REF!</v>
      </c>
      <c r="Q91" s="17" t="e">
        <f t="shared" si="7"/>
        <v>#REF!</v>
      </c>
      <c r="R91" s="7">
        <v>43625.84</v>
      </c>
      <c r="S91" s="7">
        <v>7009.7</v>
      </c>
      <c r="T91" s="18"/>
    </row>
    <row r="92" spans="1:20" s="1" customFormat="1" ht="14.4">
      <c r="A92" s="6" t="s">
        <v>921</v>
      </c>
      <c r="B92" s="7">
        <f t="shared" si="4"/>
        <v>124446.04399999999</v>
      </c>
      <c r="C92" s="8">
        <f t="shared" si="5"/>
        <v>124446.04399999999</v>
      </c>
      <c r="D92" s="8">
        <v>0</v>
      </c>
      <c r="E92" s="9">
        <v>0</v>
      </c>
      <c r="F92" s="10">
        <v>0</v>
      </c>
      <c r="G92" s="10">
        <v>99199.994000000006</v>
      </c>
      <c r="H92" s="10">
        <v>14370.06</v>
      </c>
      <c r="I92" s="10">
        <v>10563.21</v>
      </c>
      <c r="J92" s="10">
        <v>312.77999999999997</v>
      </c>
      <c r="K92" s="11" t="e">
        <f>VLOOKUP(A92,[2]Sheet4!I:M,2,0)</f>
        <v>#N/A</v>
      </c>
      <c r="L92" s="12" t="e">
        <f>IF(#REF!=0," ",IF((D92+E92+G92)&gt;#REF!,"服务费超计划成本",""))</f>
        <v>#REF!</v>
      </c>
      <c r="M92" s="15" t="e">
        <f>IF(#REF!=0," ",IF(H92&gt;#REF!,"人工成本超计划成本"," "))</f>
        <v>#REF!</v>
      </c>
      <c r="N92" s="16" t="e">
        <f>IF(#REF!=0," ",F92/#REF!)</f>
        <v>#REF!</v>
      </c>
      <c r="O92" s="16" t="e">
        <f>IF(#REF!=0," ",#REF!/#REF!)</f>
        <v>#REF!</v>
      </c>
      <c r="P92" s="16" t="e">
        <f t="shared" si="6"/>
        <v>#REF!</v>
      </c>
      <c r="Q92" s="17" t="e">
        <f t="shared" si="7"/>
        <v>#REF!</v>
      </c>
      <c r="R92" s="7">
        <v>8164.01</v>
      </c>
      <c r="S92" s="7">
        <v>12754.97</v>
      </c>
    </row>
    <row r="93" spans="1:20" s="1" customFormat="1" ht="14.4">
      <c r="A93" s="6" t="s">
        <v>922</v>
      </c>
      <c r="B93" s="7">
        <f t="shared" si="4"/>
        <v>2378812.3226000001</v>
      </c>
      <c r="C93" s="8">
        <f t="shared" si="5"/>
        <v>2378812.3226000001</v>
      </c>
      <c r="D93" s="8">
        <v>0</v>
      </c>
      <c r="E93" s="9">
        <v>0</v>
      </c>
      <c r="F93" s="10">
        <v>0</v>
      </c>
      <c r="G93" s="10">
        <v>1894942.6126000001</v>
      </c>
      <c r="H93" s="10">
        <v>286769.61</v>
      </c>
      <c r="I93" s="10">
        <v>141976.66</v>
      </c>
      <c r="J93" s="10">
        <v>55123.44</v>
      </c>
      <c r="K93" s="11" t="e">
        <f>VLOOKUP(A93,[2]Sheet4!I:M,2,0)</f>
        <v>#N/A</v>
      </c>
      <c r="L93" s="12" t="e">
        <f>IF(#REF!=0," ",IF((D93+E93+G93)&gt;#REF!,"服务费超计划成本",""))</f>
        <v>#REF!</v>
      </c>
      <c r="M93" s="15" t="e">
        <f>IF(#REF!=0," ",IF(H93&gt;#REF!,"人工成本超计划成本"," "))</f>
        <v>#REF!</v>
      </c>
      <c r="N93" s="16" t="e">
        <f>IF(#REF!=0," ",F93/#REF!)</f>
        <v>#REF!</v>
      </c>
      <c r="O93" s="16" t="e">
        <f>IF(#REF!=0," ",#REF!/#REF!)</f>
        <v>#REF!</v>
      </c>
      <c r="P93" s="16" t="e">
        <f t="shared" si="6"/>
        <v>#REF!</v>
      </c>
      <c r="Q93" s="17" t="e">
        <f t="shared" si="7"/>
        <v>#REF!</v>
      </c>
      <c r="R93" s="7">
        <v>40518.339999999997</v>
      </c>
      <c r="S93" s="7">
        <v>81476.36</v>
      </c>
    </row>
    <row r="94" spans="1:20" s="1" customFormat="1" ht="14.4">
      <c r="A94" s="6" t="s">
        <v>923</v>
      </c>
      <c r="B94" s="7">
        <f t="shared" si="4"/>
        <v>97995.687799999985</v>
      </c>
      <c r="C94" s="8">
        <f t="shared" si="5"/>
        <v>46645.687799999992</v>
      </c>
      <c r="D94" s="8">
        <v>15600</v>
      </c>
      <c r="E94" s="9">
        <v>35750</v>
      </c>
      <c r="F94" s="10">
        <v>0</v>
      </c>
      <c r="G94" s="10">
        <v>35489.997799999997</v>
      </c>
      <c r="H94" s="10">
        <v>11131.09</v>
      </c>
      <c r="I94" s="10">
        <v>0</v>
      </c>
      <c r="J94" s="10">
        <v>24.6</v>
      </c>
      <c r="K94" s="11" t="e">
        <f>VLOOKUP(A94,[2]Sheet4!I:M,2,0)</f>
        <v>#N/A</v>
      </c>
      <c r="L94" s="12" t="e">
        <f>IF(#REF!=0," ",IF((D94+E94+G94)&gt;#REF!,"服务费超计划成本",""))</f>
        <v>#REF!</v>
      </c>
      <c r="M94" s="15" t="e">
        <f>IF(#REF!=0," ",IF(H94&gt;#REF!,"人工成本超计划成本"," "))</f>
        <v>#REF!</v>
      </c>
      <c r="N94" s="16" t="e">
        <f>IF(#REF!=0," ",F94/#REF!)</f>
        <v>#REF!</v>
      </c>
      <c r="O94" s="16" t="e">
        <f>IF(#REF!=0," ",#REF!/#REF!)</f>
        <v>#REF!</v>
      </c>
      <c r="P94" s="16" t="e">
        <f t="shared" si="6"/>
        <v>#REF!</v>
      </c>
      <c r="Q94" s="17" t="e">
        <f t="shared" si="7"/>
        <v>#REF!</v>
      </c>
      <c r="R94" s="7">
        <v>55393.18</v>
      </c>
      <c r="S94" s="7">
        <v>0</v>
      </c>
      <c r="T94" s="18"/>
    </row>
    <row r="95" spans="1:20" s="1" customFormat="1" ht="14.4">
      <c r="A95" s="6" t="s">
        <v>924</v>
      </c>
      <c r="B95" s="7">
        <f t="shared" si="4"/>
        <v>98614.140200000009</v>
      </c>
      <c r="C95" s="8">
        <f t="shared" si="5"/>
        <v>98614.140200000009</v>
      </c>
      <c r="D95" s="8">
        <v>0</v>
      </c>
      <c r="E95" s="9">
        <v>0</v>
      </c>
      <c r="F95" s="10">
        <v>0</v>
      </c>
      <c r="G95" s="10">
        <v>88136.000199999995</v>
      </c>
      <c r="H95" s="10">
        <v>4368.68</v>
      </c>
      <c r="I95" s="10">
        <v>5185.46</v>
      </c>
      <c r="J95" s="10">
        <v>924</v>
      </c>
      <c r="K95" s="11" t="e">
        <f>VLOOKUP(A95,[2]Sheet4!I:M,2,0)</f>
        <v>#N/A</v>
      </c>
      <c r="L95" s="12" t="e">
        <f>IF(#REF!=0," ",IF((D95+E95+G95)&gt;#REF!,"服务费超计划成本",""))</f>
        <v>#REF!</v>
      </c>
      <c r="M95" s="15" t="e">
        <f>IF(#REF!=0," ",IF(H95&gt;#REF!,"人工成本超计划成本"," "))</f>
        <v>#REF!</v>
      </c>
      <c r="N95" s="16" t="e">
        <f>IF(#REF!=0," ",F95/#REF!)</f>
        <v>#REF!</v>
      </c>
      <c r="O95" s="16" t="e">
        <f>IF(#REF!=0," ",#REF!/#REF!)</f>
        <v>#REF!</v>
      </c>
      <c r="P95" s="16" t="e">
        <f t="shared" si="6"/>
        <v>#REF!</v>
      </c>
      <c r="Q95" s="17" t="e">
        <f t="shared" si="7"/>
        <v>#REF!</v>
      </c>
      <c r="R95" s="7">
        <v>1241.32</v>
      </c>
      <c r="S95" s="7">
        <v>52296.62</v>
      </c>
    </row>
    <row r="96" spans="1:20" s="1" customFormat="1" ht="14.4">
      <c r="A96" s="6" t="s">
        <v>925</v>
      </c>
      <c r="B96" s="7">
        <f t="shared" si="4"/>
        <v>178133.03019999998</v>
      </c>
      <c r="C96" s="8">
        <f t="shared" si="5"/>
        <v>130868.03019999999</v>
      </c>
      <c r="D96" s="8">
        <v>16905</v>
      </c>
      <c r="E96" s="9">
        <v>30360</v>
      </c>
      <c r="F96" s="10">
        <v>0</v>
      </c>
      <c r="G96" s="10">
        <v>92535.000199999995</v>
      </c>
      <c r="H96" s="10">
        <v>30858.23</v>
      </c>
      <c r="I96" s="10">
        <v>0</v>
      </c>
      <c r="J96" s="10">
        <v>7474.8</v>
      </c>
      <c r="K96" s="11" t="e">
        <f>VLOOKUP(A96,[2]Sheet4!I:M,2,0)</f>
        <v>#N/A</v>
      </c>
      <c r="L96" s="12" t="e">
        <f>IF(#REF!=0," ",IF((D96+E96+G96)&gt;#REF!,"服务费超计划成本",""))</f>
        <v>#REF!</v>
      </c>
      <c r="M96" s="15" t="e">
        <f>IF(#REF!=0," ",IF(H96&gt;#REF!,"人工成本超计划成本"," "))</f>
        <v>#REF!</v>
      </c>
      <c r="N96" s="16" t="e">
        <f>IF(#REF!=0," ",F96/#REF!)</f>
        <v>#REF!</v>
      </c>
      <c r="O96" s="16" t="e">
        <f>IF(#REF!=0," ",#REF!/#REF!)</f>
        <v>#REF!</v>
      </c>
      <c r="P96" s="16" t="e">
        <f t="shared" si="6"/>
        <v>#REF!</v>
      </c>
      <c r="Q96" s="17" t="e">
        <f t="shared" si="7"/>
        <v>#REF!</v>
      </c>
      <c r="R96" s="7">
        <v>38072.83</v>
      </c>
      <c r="S96" s="7">
        <v>3833.3</v>
      </c>
      <c r="T96" s="18"/>
    </row>
    <row r="97" spans="1:20" s="1" customFormat="1" ht="14.4">
      <c r="A97" s="6" t="s">
        <v>926</v>
      </c>
      <c r="B97" s="7">
        <f t="shared" si="4"/>
        <v>57875.691599999998</v>
      </c>
      <c r="C97" s="8">
        <f t="shared" si="5"/>
        <v>41235.691599999998</v>
      </c>
      <c r="D97" s="8">
        <v>16640</v>
      </c>
      <c r="E97" s="9">
        <v>0</v>
      </c>
      <c r="F97" s="10">
        <v>0</v>
      </c>
      <c r="G97" s="10">
        <v>30080.0016</v>
      </c>
      <c r="H97" s="10">
        <v>11131.09</v>
      </c>
      <c r="I97" s="10">
        <v>0</v>
      </c>
      <c r="J97" s="10">
        <v>24.6</v>
      </c>
      <c r="K97" s="11" t="e">
        <f>VLOOKUP(A97,[2]Sheet4!I:M,2,0)</f>
        <v>#N/A</v>
      </c>
      <c r="L97" s="12" t="e">
        <f>IF(#REF!=0," ",IF((D97+E97+G97)&gt;#REF!,"服务费超计划成本",""))</f>
        <v>#REF!</v>
      </c>
      <c r="M97" s="15" t="e">
        <f>IF(#REF!=0," ",IF(H97&gt;#REF!,"人工成本超计划成本"," "))</f>
        <v>#REF!</v>
      </c>
      <c r="N97" s="16" t="e">
        <f>IF(#REF!=0," ",F97/#REF!)</f>
        <v>#REF!</v>
      </c>
      <c r="O97" s="16" t="e">
        <f>IF(#REF!=0," ",#REF!/#REF!)</f>
        <v>#REF!</v>
      </c>
      <c r="P97" s="16" t="e">
        <f t="shared" si="6"/>
        <v>#REF!</v>
      </c>
      <c r="Q97" s="17" t="e">
        <f t="shared" si="7"/>
        <v>#REF!</v>
      </c>
      <c r="R97" s="7">
        <v>70296.95</v>
      </c>
      <c r="S97" s="7">
        <v>0</v>
      </c>
    </row>
    <row r="98" spans="1:20" s="1" customFormat="1" ht="14.4">
      <c r="A98" s="6" t="s">
        <v>927</v>
      </c>
      <c r="B98" s="7">
        <f t="shared" si="4"/>
        <v>28695.9516</v>
      </c>
      <c r="C98" s="8">
        <f t="shared" si="5"/>
        <v>28695.9516</v>
      </c>
      <c r="D98" s="8">
        <v>0</v>
      </c>
      <c r="E98" s="9">
        <v>0</v>
      </c>
      <c r="F98" s="10">
        <v>0</v>
      </c>
      <c r="G98" s="10">
        <v>25840.0016</v>
      </c>
      <c r="H98" s="10">
        <v>2855.95</v>
      </c>
      <c r="I98" s="10">
        <v>0</v>
      </c>
      <c r="J98" s="10">
        <v>0</v>
      </c>
      <c r="K98" s="11" t="e">
        <f>VLOOKUP(A98,[2]Sheet4!I:M,2,0)</f>
        <v>#N/A</v>
      </c>
      <c r="L98" s="12" t="e">
        <f>IF(#REF!=0," ",IF((D98+E98+G98)&gt;#REF!,"服务费超计划成本",""))</f>
        <v>#REF!</v>
      </c>
      <c r="M98" s="15" t="e">
        <f>IF(#REF!=0," ",IF(H98&gt;#REF!,"人工成本超计划成本"," "))</f>
        <v>#REF!</v>
      </c>
      <c r="N98" s="16" t="e">
        <f>IF(#REF!=0," ",F98/#REF!)</f>
        <v>#REF!</v>
      </c>
      <c r="O98" s="16" t="e">
        <f>IF(#REF!=0," ",#REF!/#REF!)</f>
        <v>#REF!</v>
      </c>
      <c r="P98" s="16" t="e">
        <f t="shared" si="6"/>
        <v>#REF!</v>
      </c>
      <c r="Q98" s="17" t="e">
        <f t="shared" si="7"/>
        <v>#REF!</v>
      </c>
      <c r="R98" s="7">
        <v>59052.639999999999</v>
      </c>
      <c r="S98" s="7">
        <v>285.60000000000002</v>
      </c>
    </row>
    <row r="99" spans="1:20" s="1" customFormat="1" ht="14.4">
      <c r="A99" s="6" t="s">
        <v>928</v>
      </c>
      <c r="B99" s="7">
        <f t="shared" si="4"/>
        <v>141978.27119999999</v>
      </c>
      <c r="C99" s="8">
        <f t="shared" si="5"/>
        <v>141978.27119999999</v>
      </c>
      <c r="D99" s="8">
        <v>0</v>
      </c>
      <c r="E99" s="9">
        <v>0</v>
      </c>
      <c r="F99" s="10">
        <v>0</v>
      </c>
      <c r="G99" s="10">
        <v>23434.501199999999</v>
      </c>
      <c r="H99" s="10">
        <v>79196.960000000006</v>
      </c>
      <c r="I99" s="10">
        <v>31943.38</v>
      </c>
      <c r="J99" s="10">
        <v>7403.43</v>
      </c>
      <c r="K99" s="11" t="e">
        <f>VLOOKUP(A99,[2]Sheet4!I:M,2,0)</f>
        <v>#N/A</v>
      </c>
      <c r="L99" s="12" t="e">
        <f>IF(#REF!=0," ",IF((D99+E99+G99)&gt;#REF!,"服务费超计划成本",""))</f>
        <v>#REF!</v>
      </c>
      <c r="M99" s="15" t="e">
        <f>IF(#REF!=0," ",IF(H99&gt;#REF!,"人工成本超计划成本"," "))</f>
        <v>#REF!</v>
      </c>
      <c r="N99" s="16" t="e">
        <f>IF(#REF!=0," ",F99/#REF!)</f>
        <v>#REF!</v>
      </c>
      <c r="O99" s="16" t="e">
        <f>IF(#REF!=0," ",#REF!/#REF!)</f>
        <v>#REF!</v>
      </c>
      <c r="P99" s="16" t="e">
        <f t="shared" si="6"/>
        <v>#REF!</v>
      </c>
      <c r="Q99" s="17" t="e">
        <f t="shared" si="7"/>
        <v>#REF!</v>
      </c>
      <c r="R99" s="7">
        <v>0</v>
      </c>
      <c r="S99" s="7">
        <v>0</v>
      </c>
    </row>
    <row r="100" spans="1:20" s="1" customFormat="1" ht="14.4">
      <c r="A100" s="6" t="s">
        <v>929</v>
      </c>
      <c r="B100" s="7">
        <f t="shared" si="4"/>
        <v>107569.9978</v>
      </c>
      <c r="C100" s="8">
        <f t="shared" si="5"/>
        <v>107569.9978</v>
      </c>
      <c r="D100" s="8">
        <v>0</v>
      </c>
      <c r="E100" s="9">
        <v>0</v>
      </c>
      <c r="F100" s="10">
        <v>0</v>
      </c>
      <c r="G100" s="10">
        <v>107569.9978</v>
      </c>
      <c r="H100" s="10">
        <v>0</v>
      </c>
      <c r="I100" s="10">
        <v>0</v>
      </c>
      <c r="J100" s="10">
        <v>0</v>
      </c>
      <c r="K100" s="11" t="e">
        <f>VLOOKUP(A100,[2]Sheet4!I:M,2,0)</f>
        <v>#N/A</v>
      </c>
      <c r="L100" s="12" t="e">
        <f>IF(#REF!=0," ",IF((D100+E100+G100)&gt;#REF!,"服务费超计划成本",""))</f>
        <v>#REF!</v>
      </c>
      <c r="M100" s="15" t="e">
        <f>IF(#REF!=0," ",IF(H100&gt;#REF!,"人工成本超计划成本"," "))</f>
        <v>#REF!</v>
      </c>
      <c r="N100" s="16" t="e">
        <f>IF(#REF!=0," ",F100/#REF!)</f>
        <v>#REF!</v>
      </c>
      <c r="O100" s="16" t="e">
        <f>IF(#REF!=0," ",#REF!/#REF!)</f>
        <v>#REF!</v>
      </c>
      <c r="P100" s="16" t="e">
        <f t="shared" si="6"/>
        <v>#REF!</v>
      </c>
      <c r="Q100" s="17" t="e">
        <f t="shared" si="7"/>
        <v>#REF!</v>
      </c>
      <c r="R100" s="7">
        <v>36578.870000000003</v>
      </c>
      <c r="S100" s="7">
        <v>0</v>
      </c>
    </row>
    <row r="101" spans="1:20" s="1" customFormat="1" ht="14.4">
      <c r="A101" s="6" t="s">
        <v>930</v>
      </c>
      <c r="B101" s="7">
        <f t="shared" si="4"/>
        <v>129245.0068</v>
      </c>
      <c r="C101" s="8">
        <f t="shared" si="5"/>
        <v>96625.006800000003</v>
      </c>
      <c r="D101" s="8">
        <v>0</v>
      </c>
      <c r="E101" s="9">
        <v>32620</v>
      </c>
      <c r="F101" s="10">
        <v>0</v>
      </c>
      <c r="G101" s="10">
        <v>96040.006800000003</v>
      </c>
      <c r="H101" s="10">
        <v>0</v>
      </c>
      <c r="I101" s="10">
        <v>585</v>
      </c>
      <c r="J101" s="10">
        <v>0</v>
      </c>
      <c r="K101" s="11" t="e">
        <f>VLOOKUP(A101,[2]Sheet4!I:M,2,0)</f>
        <v>#N/A</v>
      </c>
      <c r="L101" s="12" t="e">
        <f>IF(#REF!=0," ",IF((D101+E101+G101)&gt;#REF!,"服务费超计划成本",""))</f>
        <v>#REF!</v>
      </c>
      <c r="M101" s="15" t="e">
        <f>IF(#REF!=0," ",IF(H101&gt;#REF!,"人工成本超计划成本"," "))</f>
        <v>#REF!</v>
      </c>
      <c r="N101" s="16" t="e">
        <f>IF(#REF!=0," ",F101/#REF!)</f>
        <v>#REF!</v>
      </c>
      <c r="O101" s="16" t="e">
        <f>IF(#REF!=0," ",#REF!/#REF!)</f>
        <v>#REF!</v>
      </c>
      <c r="P101" s="16" t="e">
        <f t="shared" si="6"/>
        <v>#REF!</v>
      </c>
      <c r="Q101" s="17" t="e">
        <f t="shared" si="7"/>
        <v>#REF!</v>
      </c>
      <c r="R101" s="7">
        <v>2211.23</v>
      </c>
      <c r="S101" s="7">
        <v>0</v>
      </c>
    </row>
    <row r="102" spans="1:20" s="1" customFormat="1" ht="14.4">
      <c r="A102" s="6" t="s">
        <v>931</v>
      </c>
      <c r="B102" s="7">
        <f t="shared" si="4"/>
        <v>226500.00579999998</v>
      </c>
      <c r="C102" s="8">
        <f t="shared" si="5"/>
        <v>78300.005799999999</v>
      </c>
      <c r="D102" s="8">
        <v>0</v>
      </c>
      <c r="E102" s="9">
        <v>148200</v>
      </c>
      <c r="F102" s="10">
        <v>0</v>
      </c>
      <c r="G102" s="10">
        <v>78300.005799999999</v>
      </c>
      <c r="H102" s="10">
        <v>0</v>
      </c>
      <c r="I102" s="10">
        <v>0</v>
      </c>
      <c r="J102" s="10">
        <v>0</v>
      </c>
      <c r="K102" s="11" t="e">
        <f>VLOOKUP(A102,[2]Sheet4!I:M,2,0)</f>
        <v>#N/A</v>
      </c>
      <c r="L102" s="12" t="e">
        <f>IF(#REF!=0," ",IF((D102+E102+G102)&gt;#REF!,"服务费超计划成本",""))</f>
        <v>#REF!</v>
      </c>
      <c r="M102" s="15" t="e">
        <f>IF(#REF!=0," ",IF(H102&gt;#REF!,"人工成本超计划成本"," "))</f>
        <v>#REF!</v>
      </c>
      <c r="N102" s="16" t="e">
        <f>IF(#REF!=0," ",F102/#REF!)</f>
        <v>#REF!</v>
      </c>
      <c r="O102" s="16" t="e">
        <f>IF(#REF!=0," ",#REF!/#REF!)</f>
        <v>#REF!</v>
      </c>
      <c r="P102" s="16" t="e">
        <f t="shared" si="6"/>
        <v>#REF!</v>
      </c>
      <c r="Q102" s="17" t="e">
        <f t="shared" si="7"/>
        <v>#REF!</v>
      </c>
      <c r="R102" s="7">
        <v>93692.07</v>
      </c>
      <c r="S102" s="7">
        <v>0</v>
      </c>
      <c r="T102" s="18"/>
    </row>
    <row r="103" spans="1:20" s="1" customFormat="1" ht="14.4">
      <c r="A103" s="6" t="s">
        <v>932</v>
      </c>
      <c r="B103" s="7">
        <f t="shared" si="4"/>
        <v>59155.69</v>
      </c>
      <c r="C103" s="8">
        <f t="shared" si="5"/>
        <v>11155.69</v>
      </c>
      <c r="D103" s="8">
        <v>15750</v>
      </c>
      <c r="E103" s="9">
        <v>32250</v>
      </c>
      <c r="F103" s="10">
        <v>0</v>
      </c>
      <c r="G103" s="10">
        <v>0</v>
      </c>
      <c r="H103" s="10">
        <v>11131.09</v>
      </c>
      <c r="I103" s="10">
        <v>0</v>
      </c>
      <c r="J103" s="10">
        <v>24.6</v>
      </c>
      <c r="K103" s="11" t="e">
        <f>VLOOKUP(A103,[2]Sheet4!I:M,2,0)</f>
        <v>#N/A</v>
      </c>
      <c r="L103" s="12" t="e">
        <f>IF(#REF!=0," ",IF((D103+E103+G103)&gt;#REF!,"服务费超计划成本",""))</f>
        <v>#REF!</v>
      </c>
      <c r="M103" s="15" t="e">
        <f>IF(#REF!=0," ",IF(H103&gt;#REF!,"人工成本超计划成本"," "))</f>
        <v>#REF!</v>
      </c>
      <c r="N103" s="16" t="e">
        <f>IF(#REF!=0," ",F103/#REF!)</f>
        <v>#REF!</v>
      </c>
      <c r="O103" s="16" t="e">
        <f>IF(#REF!=0," ",#REF!/#REF!)</f>
        <v>#REF!</v>
      </c>
      <c r="P103" s="16" t="e">
        <f t="shared" si="6"/>
        <v>#REF!</v>
      </c>
      <c r="Q103" s="17" t="e">
        <f t="shared" si="7"/>
        <v>#REF!</v>
      </c>
      <c r="R103" s="7">
        <v>96434.31</v>
      </c>
      <c r="S103" s="7">
        <v>0</v>
      </c>
      <c r="T103" s="18"/>
    </row>
    <row r="104" spans="1:20" s="1" customFormat="1" ht="14.4">
      <c r="A104" s="6" t="s">
        <v>933</v>
      </c>
      <c r="B104" s="7">
        <f t="shared" si="4"/>
        <v>130649.9118</v>
      </c>
      <c r="C104" s="8">
        <f t="shared" si="5"/>
        <v>87187.911800000002</v>
      </c>
      <c r="D104" s="8">
        <v>14721</v>
      </c>
      <c r="E104" s="9">
        <v>28741</v>
      </c>
      <c r="F104" s="10">
        <v>0</v>
      </c>
      <c r="G104" s="10">
        <v>52920.001799999998</v>
      </c>
      <c r="H104" s="10">
        <v>20925.3</v>
      </c>
      <c r="I104" s="10">
        <v>13342.61</v>
      </c>
      <c r="J104" s="10">
        <v>0</v>
      </c>
      <c r="K104" s="11" t="e">
        <f>VLOOKUP(A104,[2]Sheet4!I:M,2,0)</f>
        <v>#N/A</v>
      </c>
      <c r="L104" s="12" t="e">
        <f>IF(#REF!=0," ",IF((D104+E104+G104)&gt;#REF!,"服务费超计划成本",""))</f>
        <v>#REF!</v>
      </c>
      <c r="M104" s="15" t="e">
        <f>IF(#REF!=0," ",IF(H104&gt;#REF!,"人工成本超计划成本"," "))</f>
        <v>#REF!</v>
      </c>
      <c r="N104" s="16" t="e">
        <f>IF(#REF!=0," ",F104/#REF!)</f>
        <v>#REF!</v>
      </c>
      <c r="O104" s="16" t="e">
        <f>IF(#REF!=0," ",#REF!/#REF!)</f>
        <v>#REF!</v>
      </c>
      <c r="P104" s="16" t="e">
        <f t="shared" si="6"/>
        <v>#REF!</v>
      </c>
      <c r="Q104" s="17" t="e">
        <f t="shared" si="7"/>
        <v>#REF!</v>
      </c>
      <c r="R104" s="7">
        <v>37085.47</v>
      </c>
      <c r="S104" s="7">
        <v>8000.2</v>
      </c>
      <c r="T104" s="18"/>
    </row>
    <row r="105" spans="1:20" s="1" customFormat="1" ht="14.4">
      <c r="A105" s="6" t="s">
        <v>934</v>
      </c>
      <c r="B105" s="7">
        <f t="shared" si="4"/>
        <v>138715.75</v>
      </c>
      <c r="C105" s="8">
        <f t="shared" si="5"/>
        <v>138715.75</v>
      </c>
      <c r="D105" s="8">
        <v>0</v>
      </c>
      <c r="E105" s="9">
        <v>0</v>
      </c>
      <c r="F105" s="10">
        <v>0</v>
      </c>
      <c r="G105" s="10">
        <v>0</v>
      </c>
      <c r="H105" s="10">
        <v>63396.46</v>
      </c>
      <c r="I105" s="10">
        <v>53669.21</v>
      </c>
      <c r="J105" s="10">
        <v>21650.080000000002</v>
      </c>
      <c r="K105" s="11" t="e">
        <f>VLOOKUP(A105,[2]Sheet4!I:M,2,0)</f>
        <v>#N/A</v>
      </c>
      <c r="L105" s="12" t="e">
        <f>IF(#REF!=0," ",IF((D105+E105+G105)&gt;#REF!,"服务费超计划成本",""))</f>
        <v>#REF!</v>
      </c>
      <c r="M105" s="15" t="e">
        <f>IF(#REF!=0," ",IF(H105&gt;#REF!,"人工成本超计划成本"," "))</f>
        <v>#REF!</v>
      </c>
      <c r="N105" s="16" t="e">
        <f>IF(#REF!=0," ",F105/#REF!)</f>
        <v>#REF!</v>
      </c>
      <c r="O105" s="16" t="e">
        <f>IF(#REF!=0," ",#REF!/#REF!)</f>
        <v>#REF!</v>
      </c>
      <c r="P105" s="16" t="e">
        <f t="shared" si="6"/>
        <v>#REF!</v>
      </c>
      <c r="Q105" s="17" t="e">
        <f t="shared" si="7"/>
        <v>#REF!</v>
      </c>
      <c r="R105" s="7">
        <v>35134.339999999997</v>
      </c>
      <c r="S105" s="7">
        <v>0</v>
      </c>
    </row>
    <row r="106" spans="1:20" s="1" customFormat="1" ht="14.4">
      <c r="A106" s="6" t="s">
        <v>935</v>
      </c>
      <c r="B106" s="7">
        <f t="shared" si="4"/>
        <v>127875.008</v>
      </c>
      <c r="C106" s="8">
        <f t="shared" si="5"/>
        <v>44082.008000000002</v>
      </c>
      <c r="D106" s="8">
        <v>14973</v>
      </c>
      <c r="E106" s="9">
        <v>68820</v>
      </c>
      <c r="F106" s="10">
        <v>0</v>
      </c>
      <c r="G106" s="10">
        <v>44082.008000000002</v>
      </c>
      <c r="H106" s="10">
        <v>0</v>
      </c>
      <c r="I106" s="10">
        <v>0</v>
      </c>
      <c r="J106" s="10">
        <v>0</v>
      </c>
      <c r="K106" s="11" t="e">
        <f>VLOOKUP(A106,[2]Sheet4!I:M,2,0)</f>
        <v>#N/A</v>
      </c>
      <c r="L106" s="12" t="e">
        <f>IF(#REF!=0," ",IF((D106+E106+G106)&gt;#REF!,"服务费超计划成本",""))</f>
        <v>#REF!</v>
      </c>
      <c r="M106" s="15" t="e">
        <f>IF(#REF!=0," ",IF(H106&gt;#REF!,"人工成本超计划成本"," "))</f>
        <v>#REF!</v>
      </c>
      <c r="N106" s="16" t="e">
        <f>IF(#REF!=0," ",F106/#REF!)</f>
        <v>#REF!</v>
      </c>
      <c r="O106" s="16" t="e">
        <f>IF(#REF!=0," ",#REF!/#REF!)</f>
        <v>#REF!</v>
      </c>
      <c r="P106" s="16" t="e">
        <f t="shared" si="6"/>
        <v>#REF!</v>
      </c>
      <c r="Q106" s="17" t="e">
        <f t="shared" si="7"/>
        <v>#REF!</v>
      </c>
      <c r="R106" s="7">
        <v>116913.2</v>
      </c>
      <c r="S106" s="7">
        <v>0</v>
      </c>
      <c r="T106" s="18"/>
    </row>
    <row r="107" spans="1:20" s="1" customFormat="1" ht="14.4">
      <c r="A107" s="6" t="s">
        <v>936</v>
      </c>
      <c r="B107" s="7">
        <f t="shared" si="4"/>
        <v>89287.046799999996</v>
      </c>
      <c r="C107" s="8">
        <f t="shared" si="5"/>
        <v>56387.046799999996</v>
      </c>
      <c r="D107" s="8">
        <v>14700</v>
      </c>
      <c r="E107" s="9">
        <v>18200</v>
      </c>
      <c r="F107" s="10">
        <v>0</v>
      </c>
      <c r="G107" s="10">
        <v>46899.996800000001</v>
      </c>
      <c r="H107" s="10">
        <v>5067.63</v>
      </c>
      <c r="I107" s="10">
        <v>3658.49</v>
      </c>
      <c r="J107" s="10">
        <v>760.93</v>
      </c>
      <c r="K107" s="11" t="e">
        <f>VLOOKUP(A107,[2]Sheet4!I:M,2,0)</f>
        <v>#N/A</v>
      </c>
      <c r="L107" s="12" t="e">
        <f>IF(#REF!=0," ",IF((D107+E107+G107)&gt;#REF!,"服务费超计划成本",""))</f>
        <v>#REF!</v>
      </c>
      <c r="M107" s="15" t="e">
        <f>IF(#REF!=0," ",IF(H107&gt;#REF!,"人工成本超计划成本"," "))</f>
        <v>#REF!</v>
      </c>
      <c r="N107" s="16" t="e">
        <f>IF(#REF!=0," ",F107/#REF!)</f>
        <v>#REF!</v>
      </c>
      <c r="O107" s="16" t="e">
        <f>IF(#REF!=0," ",#REF!/#REF!)</f>
        <v>#REF!</v>
      </c>
      <c r="P107" s="16" t="e">
        <f t="shared" si="6"/>
        <v>#REF!</v>
      </c>
      <c r="Q107" s="17" t="e">
        <f t="shared" si="7"/>
        <v>#REF!</v>
      </c>
      <c r="R107" s="7">
        <v>48454.720000000001</v>
      </c>
      <c r="S107" s="7">
        <v>0</v>
      </c>
      <c r="T107" s="18"/>
    </row>
    <row r="108" spans="1:20" s="1" customFormat="1" ht="14.4">
      <c r="A108" s="6" t="s">
        <v>937</v>
      </c>
      <c r="B108" s="7">
        <f t="shared" si="4"/>
        <v>1426369.9519999998</v>
      </c>
      <c r="C108" s="8">
        <f t="shared" si="5"/>
        <v>1376492.5519999999</v>
      </c>
      <c r="D108" s="8">
        <v>0</v>
      </c>
      <c r="E108" s="9">
        <v>49877.4</v>
      </c>
      <c r="F108" s="10">
        <v>0</v>
      </c>
      <c r="G108" s="10">
        <v>848889.022</v>
      </c>
      <c r="H108" s="10">
        <v>421910</v>
      </c>
      <c r="I108" s="10">
        <v>57528.08</v>
      </c>
      <c r="J108" s="10">
        <v>48165.45</v>
      </c>
      <c r="K108" s="11" t="e">
        <f>VLOOKUP(A108,[2]Sheet4!I:M,2,0)</f>
        <v>#N/A</v>
      </c>
      <c r="L108" s="12" t="e">
        <f>IF(#REF!=0," ",IF((D108+E108+G108)&gt;#REF!,"服务费超计划成本",""))</f>
        <v>#REF!</v>
      </c>
      <c r="M108" s="15" t="e">
        <f>IF(#REF!=0," ",IF(H108&gt;#REF!,"人工成本超计划成本"," "))</f>
        <v>#REF!</v>
      </c>
      <c r="N108" s="16" t="e">
        <f>IF(#REF!=0," ",F108/#REF!)</f>
        <v>#REF!</v>
      </c>
      <c r="O108" s="16" t="e">
        <f>IF(#REF!=0," ",#REF!/#REF!)</f>
        <v>#REF!</v>
      </c>
      <c r="P108" s="16" t="e">
        <f t="shared" si="6"/>
        <v>#REF!</v>
      </c>
      <c r="Q108" s="17" t="e">
        <f t="shared" si="7"/>
        <v>#REF!</v>
      </c>
      <c r="R108" s="7">
        <v>64367.76</v>
      </c>
      <c r="S108" s="7">
        <v>0</v>
      </c>
    </row>
    <row r="109" spans="1:20" s="1" customFormat="1" ht="14.4">
      <c r="A109" s="6" t="s">
        <v>938</v>
      </c>
      <c r="B109" s="7">
        <f t="shared" si="4"/>
        <v>47470.449000000001</v>
      </c>
      <c r="C109" s="8">
        <f t="shared" si="5"/>
        <v>47470.449000000001</v>
      </c>
      <c r="D109" s="8">
        <v>0</v>
      </c>
      <c r="E109" s="9">
        <v>0</v>
      </c>
      <c r="F109" s="10">
        <v>0</v>
      </c>
      <c r="G109" s="10">
        <v>44614.499000000003</v>
      </c>
      <c r="H109" s="10">
        <v>2855.95</v>
      </c>
      <c r="I109" s="10">
        <v>0</v>
      </c>
      <c r="J109" s="10">
        <v>0</v>
      </c>
      <c r="K109" s="11" t="e">
        <f>VLOOKUP(A109,[2]Sheet4!I:M,2,0)</f>
        <v>#N/A</v>
      </c>
      <c r="L109" s="12" t="e">
        <f>IF(#REF!=0," ",IF((D109+E109+G109)&gt;#REF!,"服务费超计划成本",""))</f>
        <v>#REF!</v>
      </c>
      <c r="M109" s="15" t="e">
        <f>IF(#REF!=0," ",IF(H109&gt;#REF!,"人工成本超计划成本"," "))</f>
        <v>#REF!</v>
      </c>
      <c r="N109" s="16" t="e">
        <f>IF(#REF!=0," ",F109/#REF!)</f>
        <v>#REF!</v>
      </c>
      <c r="O109" s="16" t="e">
        <f>IF(#REF!=0," ",#REF!/#REF!)</f>
        <v>#REF!</v>
      </c>
      <c r="P109" s="16" t="e">
        <f t="shared" si="6"/>
        <v>#REF!</v>
      </c>
      <c r="Q109" s="17" t="e">
        <f t="shared" si="7"/>
        <v>#REF!</v>
      </c>
      <c r="R109" s="7">
        <v>41970.85</v>
      </c>
      <c r="S109" s="7">
        <v>285.60000000000002</v>
      </c>
    </row>
    <row r="110" spans="1:20" s="1" customFormat="1" ht="14.4">
      <c r="A110" s="6" t="s">
        <v>939</v>
      </c>
      <c r="B110" s="7">
        <f t="shared" si="4"/>
        <v>130242.40599999999</v>
      </c>
      <c r="C110" s="8">
        <f t="shared" si="5"/>
        <v>130242.40599999999</v>
      </c>
      <c r="D110" s="8">
        <v>0</v>
      </c>
      <c r="E110" s="9">
        <v>0</v>
      </c>
      <c r="F110" s="10">
        <v>0</v>
      </c>
      <c r="G110" s="10">
        <v>117852.496</v>
      </c>
      <c r="H110" s="10">
        <v>11021.79</v>
      </c>
      <c r="I110" s="10">
        <v>0</v>
      </c>
      <c r="J110" s="10">
        <v>1368.12</v>
      </c>
      <c r="K110" s="11" t="e">
        <f>VLOOKUP(A110,[2]Sheet4!I:M,2,0)</f>
        <v>#N/A</v>
      </c>
      <c r="L110" s="12" t="e">
        <f>IF(#REF!=0," ",IF((D110+E110+G110)&gt;#REF!,"服务费超计划成本",""))</f>
        <v>#REF!</v>
      </c>
      <c r="M110" s="15" t="e">
        <f>IF(#REF!=0," ",IF(H110&gt;#REF!,"人工成本超计划成本"," "))</f>
        <v>#REF!</v>
      </c>
      <c r="N110" s="16" t="e">
        <f>IF(#REF!=0," ",F110/#REF!)</f>
        <v>#REF!</v>
      </c>
      <c r="O110" s="16" t="e">
        <f>IF(#REF!=0," ",#REF!/#REF!)</f>
        <v>#REF!</v>
      </c>
      <c r="P110" s="16" t="e">
        <f t="shared" si="6"/>
        <v>#REF!</v>
      </c>
      <c r="Q110" s="17" t="e">
        <f t="shared" si="7"/>
        <v>#REF!</v>
      </c>
      <c r="R110" s="7">
        <v>99998.21</v>
      </c>
      <c r="S110" s="7">
        <v>0</v>
      </c>
    </row>
    <row r="111" spans="1:20" s="1" customFormat="1" ht="14.4">
      <c r="A111" s="6" t="s">
        <v>940</v>
      </c>
      <c r="B111" s="7">
        <f t="shared" si="4"/>
        <v>41205.952599999997</v>
      </c>
      <c r="C111" s="8">
        <f t="shared" si="5"/>
        <v>37955.952599999997</v>
      </c>
      <c r="D111" s="8">
        <v>0</v>
      </c>
      <c r="E111" s="9">
        <v>3250</v>
      </c>
      <c r="F111" s="10">
        <v>0</v>
      </c>
      <c r="G111" s="10">
        <v>35100.0026</v>
      </c>
      <c r="H111" s="10">
        <v>2855.95</v>
      </c>
      <c r="I111" s="10">
        <v>0</v>
      </c>
      <c r="J111" s="10">
        <v>0</v>
      </c>
      <c r="K111" s="11" t="e">
        <f>VLOOKUP(A111,[2]Sheet4!I:M,2,0)</f>
        <v>#N/A</v>
      </c>
      <c r="L111" s="12" t="e">
        <f>IF(#REF!=0," ",IF((D111+E111+G111)&gt;#REF!,"服务费超计划成本",""))</f>
        <v>#REF!</v>
      </c>
      <c r="M111" s="15" t="e">
        <f>IF(#REF!=0," ",IF(H111&gt;#REF!,"人工成本超计划成本"," "))</f>
        <v>#REF!</v>
      </c>
      <c r="N111" s="16" t="e">
        <f>IF(#REF!=0," ",F111/#REF!)</f>
        <v>#REF!</v>
      </c>
      <c r="O111" s="16" t="e">
        <f>IF(#REF!=0," ",#REF!/#REF!)</f>
        <v>#REF!</v>
      </c>
      <c r="P111" s="16" t="e">
        <f t="shared" si="6"/>
        <v>#REF!</v>
      </c>
      <c r="Q111" s="17" t="e">
        <f t="shared" si="7"/>
        <v>#REF!</v>
      </c>
      <c r="R111" s="7">
        <v>42846.79</v>
      </c>
      <c r="S111" s="7">
        <v>285.60000000000002</v>
      </c>
      <c r="T111" s="18"/>
    </row>
    <row r="112" spans="1:20" s="1" customFormat="1" ht="14.4">
      <c r="A112" s="6" t="s">
        <v>941</v>
      </c>
      <c r="B112" s="7">
        <f t="shared" si="4"/>
        <v>146780.00200000001</v>
      </c>
      <c r="C112" s="8">
        <f t="shared" si="5"/>
        <v>146780.00200000001</v>
      </c>
      <c r="D112" s="8">
        <v>0</v>
      </c>
      <c r="E112" s="9">
        <v>0</v>
      </c>
      <c r="F112" s="10">
        <v>0</v>
      </c>
      <c r="G112" s="10">
        <v>146780.00200000001</v>
      </c>
      <c r="H112" s="10">
        <v>0</v>
      </c>
      <c r="I112" s="10">
        <v>0</v>
      </c>
      <c r="J112" s="10">
        <v>0</v>
      </c>
      <c r="K112" s="11" t="e">
        <f>VLOOKUP(A112,[2]Sheet4!I:M,2,0)</f>
        <v>#N/A</v>
      </c>
      <c r="L112" s="12" t="e">
        <f>IF(#REF!=0," ",IF((D112+E112+G112)&gt;#REF!,"服务费超计划成本",""))</f>
        <v>#REF!</v>
      </c>
      <c r="M112" s="15" t="e">
        <f>IF(#REF!=0," ",IF(H112&gt;#REF!,"人工成本超计划成本"," "))</f>
        <v>#REF!</v>
      </c>
      <c r="N112" s="16" t="e">
        <f>IF(#REF!=0," ",F112/#REF!)</f>
        <v>#REF!</v>
      </c>
      <c r="O112" s="16" t="e">
        <f>IF(#REF!=0," ",#REF!/#REF!)</f>
        <v>#REF!</v>
      </c>
      <c r="P112" s="16" t="e">
        <f t="shared" si="6"/>
        <v>#REF!</v>
      </c>
      <c r="Q112" s="17" t="e">
        <f t="shared" si="7"/>
        <v>#REF!</v>
      </c>
      <c r="R112" s="7">
        <v>13770</v>
      </c>
      <c r="S112" s="7">
        <v>13371.7</v>
      </c>
    </row>
    <row r="113" spans="1:20" s="1" customFormat="1" ht="14.4">
      <c r="A113" s="6" t="s">
        <v>942</v>
      </c>
      <c r="B113" s="7">
        <f t="shared" si="4"/>
        <v>267651.59360000002</v>
      </c>
      <c r="C113" s="8">
        <f t="shared" si="5"/>
        <v>155651.59359999999</v>
      </c>
      <c r="D113" s="8">
        <v>0</v>
      </c>
      <c r="E113" s="9">
        <v>112000</v>
      </c>
      <c r="F113" s="10">
        <v>0</v>
      </c>
      <c r="G113" s="10">
        <v>120150.0036</v>
      </c>
      <c r="H113" s="10">
        <v>0</v>
      </c>
      <c r="I113" s="10">
        <v>35501.589999999997</v>
      </c>
      <c r="J113" s="10">
        <v>-1.13686837721616E-13</v>
      </c>
      <c r="K113" s="11" t="e">
        <f>VLOOKUP(A113,[2]Sheet4!I:M,2,0)</f>
        <v>#N/A</v>
      </c>
      <c r="L113" s="12" t="e">
        <f>IF(#REF!=0," ",IF((D113+E113+G113)&gt;#REF!,"服务费超计划成本",""))</f>
        <v>#REF!</v>
      </c>
      <c r="M113" s="15" t="e">
        <f>IF(#REF!=0," ",IF(H113&gt;#REF!,"人工成本超计划成本"," "))</f>
        <v>#REF!</v>
      </c>
      <c r="N113" s="16" t="e">
        <f>IF(#REF!=0," ",F113/#REF!)</f>
        <v>#REF!</v>
      </c>
      <c r="O113" s="16" t="e">
        <f>IF(#REF!=0," ",#REF!/#REF!)</f>
        <v>#REF!</v>
      </c>
      <c r="P113" s="16" t="e">
        <f t="shared" si="6"/>
        <v>#REF!</v>
      </c>
      <c r="Q113" s="17" t="e">
        <f t="shared" si="7"/>
        <v>#REF!</v>
      </c>
      <c r="R113" s="7">
        <v>84780.35</v>
      </c>
      <c r="S113" s="7">
        <v>0</v>
      </c>
      <c r="T113" s="18"/>
    </row>
    <row r="114" spans="1:20" s="1" customFormat="1" ht="14.4">
      <c r="A114" s="6" t="s">
        <v>943</v>
      </c>
      <c r="B114" s="7">
        <f t="shared" si="4"/>
        <v>238391.7444</v>
      </c>
      <c r="C114" s="8">
        <f t="shared" si="5"/>
        <v>238391.7444</v>
      </c>
      <c r="D114" s="8">
        <v>0</v>
      </c>
      <c r="E114" s="9">
        <v>0</v>
      </c>
      <c r="F114" s="10">
        <v>0</v>
      </c>
      <c r="G114" s="10">
        <v>155065.00440000001</v>
      </c>
      <c r="H114" s="10">
        <v>41851.839999999997</v>
      </c>
      <c r="I114" s="10">
        <v>24293.81</v>
      </c>
      <c r="J114" s="10">
        <v>17181.09</v>
      </c>
      <c r="K114" s="11" t="e">
        <f>VLOOKUP(A114,[2]Sheet4!I:M,2,0)</f>
        <v>#N/A</v>
      </c>
      <c r="L114" s="12" t="e">
        <f>IF(#REF!=0," ",IF((D114+E114+G114)&gt;#REF!,"服务费超计划成本",""))</f>
        <v>#REF!</v>
      </c>
      <c r="M114" s="15" t="e">
        <f>IF(#REF!=0," ",IF(H114&gt;#REF!,"人工成本超计划成本"," "))</f>
        <v>#REF!</v>
      </c>
      <c r="N114" s="16" t="e">
        <f>IF(#REF!=0," ",F114/#REF!)</f>
        <v>#REF!</v>
      </c>
      <c r="O114" s="16" t="e">
        <f>IF(#REF!=0," ",#REF!/#REF!)</f>
        <v>#REF!</v>
      </c>
      <c r="P114" s="16" t="e">
        <f t="shared" si="6"/>
        <v>#REF!</v>
      </c>
      <c r="Q114" s="17" t="e">
        <f t="shared" si="7"/>
        <v>#REF!</v>
      </c>
      <c r="R114" s="7">
        <v>2430</v>
      </c>
      <c r="S114" s="7">
        <v>22254.47</v>
      </c>
    </row>
    <row r="115" spans="1:20" s="1" customFormat="1" ht="14.4">
      <c r="A115" s="6" t="s">
        <v>944</v>
      </c>
      <c r="B115" s="7">
        <f t="shared" si="4"/>
        <v>158316.89079999999</v>
      </c>
      <c r="C115" s="8">
        <f t="shared" si="5"/>
        <v>88316.890800000008</v>
      </c>
      <c r="D115" s="8">
        <v>0</v>
      </c>
      <c r="E115" s="9">
        <v>70000</v>
      </c>
      <c r="F115" s="10">
        <v>0</v>
      </c>
      <c r="G115" s="10">
        <v>52670.000800000002</v>
      </c>
      <c r="H115" s="10">
        <v>34278.82</v>
      </c>
      <c r="I115" s="10">
        <v>538.47</v>
      </c>
      <c r="J115" s="10">
        <v>829.6</v>
      </c>
      <c r="K115" s="11" t="e">
        <f>VLOOKUP(A115,[2]Sheet4!I:M,2,0)</f>
        <v>#N/A</v>
      </c>
      <c r="L115" s="12" t="e">
        <f>IF(#REF!=0," ",IF((D115+E115+G115)&gt;#REF!,"服务费超计划成本",""))</f>
        <v>#REF!</v>
      </c>
      <c r="M115" s="15" t="e">
        <f>IF(#REF!=0," ",IF(H115&gt;#REF!,"人工成本超计划成本"," "))</f>
        <v>#REF!</v>
      </c>
      <c r="N115" s="16" t="e">
        <f>IF(#REF!=0," ",F115/#REF!)</f>
        <v>#REF!</v>
      </c>
      <c r="O115" s="16" t="e">
        <f>IF(#REF!=0," ",#REF!/#REF!)</f>
        <v>#REF!</v>
      </c>
      <c r="P115" s="16" t="e">
        <f t="shared" si="6"/>
        <v>#REF!</v>
      </c>
      <c r="Q115" s="17" t="e">
        <f t="shared" si="7"/>
        <v>#REF!</v>
      </c>
      <c r="R115" s="7">
        <v>103113.24</v>
      </c>
      <c r="S115" s="7">
        <v>3408.82</v>
      </c>
      <c r="T115" s="18"/>
    </row>
    <row r="116" spans="1:20" s="1" customFormat="1" ht="14.4">
      <c r="A116" s="6" t="s">
        <v>945</v>
      </c>
      <c r="B116" s="7">
        <f t="shared" si="4"/>
        <v>219624.82</v>
      </c>
      <c r="C116" s="8">
        <f t="shared" si="5"/>
        <v>219624.82</v>
      </c>
      <c r="D116" s="8">
        <v>0</v>
      </c>
      <c r="E116" s="9">
        <v>0</v>
      </c>
      <c r="F116" s="10">
        <v>0</v>
      </c>
      <c r="G116" s="10">
        <v>127306</v>
      </c>
      <c r="H116" s="10">
        <v>48000</v>
      </c>
      <c r="I116" s="10">
        <v>38689.68</v>
      </c>
      <c r="J116" s="10">
        <v>5629.14</v>
      </c>
      <c r="K116" s="11" t="e">
        <f>VLOOKUP(A116,[2]Sheet4!I:M,2,0)</f>
        <v>#N/A</v>
      </c>
      <c r="L116" s="12" t="e">
        <f>IF(#REF!=0," ",IF((D116+E116+G116)&gt;#REF!,"服务费超计划成本",""))</f>
        <v>#REF!</v>
      </c>
      <c r="M116" s="15" t="e">
        <f>IF(#REF!=0," ",IF(H116&gt;#REF!,"人工成本超计划成本"," "))</f>
        <v>#REF!</v>
      </c>
      <c r="N116" s="16" t="e">
        <f>IF(#REF!=0," ",F116/#REF!)</f>
        <v>#REF!</v>
      </c>
      <c r="O116" s="16" t="e">
        <f>IF(#REF!=0," ",#REF!/#REF!)</f>
        <v>#REF!</v>
      </c>
      <c r="P116" s="16" t="e">
        <f t="shared" si="6"/>
        <v>#REF!</v>
      </c>
      <c r="Q116" s="17" t="e">
        <f t="shared" si="7"/>
        <v>#REF!</v>
      </c>
      <c r="R116" s="7">
        <v>8560.32</v>
      </c>
      <c r="S116" s="7">
        <v>16922.91</v>
      </c>
    </row>
    <row r="117" spans="1:20" s="1" customFormat="1" ht="14.4">
      <c r="A117" s="6" t="s">
        <v>946</v>
      </c>
      <c r="B117" s="7">
        <f t="shared" si="4"/>
        <v>104849.0626</v>
      </c>
      <c r="C117" s="8">
        <f t="shared" si="5"/>
        <v>104849.0626</v>
      </c>
      <c r="D117" s="8">
        <v>0</v>
      </c>
      <c r="E117" s="9">
        <v>0</v>
      </c>
      <c r="F117" s="10">
        <v>0</v>
      </c>
      <c r="G117" s="10">
        <v>13770.6826</v>
      </c>
      <c r="H117" s="10">
        <v>54101.5</v>
      </c>
      <c r="I117" s="10">
        <v>13934.3</v>
      </c>
      <c r="J117" s="10">
        <v>23042.58</v>
      </c>
      <c r="K117" s="11" t="e">
        <f>VLOOKUP(A117,[2]Sheet4!I:M,2,0)</f>
        <v>#N/A</v>
      </c>
      <c r="L117" s="12" t="e">
        <f>IF(#REF!=0," ",IF((D117+E117+G117)&gt;#REF!,"服务费超计划成本",""))</f>
        <v>#REF!</v>
      </c>
      <c r="M117" s="15" t="e">
        <f>IF(#REF!=0," ",IF(H117&gt;#REF!,"人工成本超计划成本"," "))</f>
        <v>#REF!</v>
      </c>
      <c r="N117" s="16" t="e">
        <f>IF(#REF!=0," ",F117/#REF!)</f>
        <v>#REF!</v>
      </c>
      <c r="O117" s="16" t="e">
        <f>IF(#REF!=0," ",#REF!/#REF!)</f>
        <v>#REF!</v>
      </c>
      <c r="P117" s="16" t="e">
        <f t="shared" si="6"/>
        <v>#REF!</v>
      </c>
      <c r="Q117" s="17" t="e">
        <f t="shared" si="7"/>
        <v>#REF!</v>
      </c>
      <c r="R117" s="7">
        <v>0</v>
      </c>
      <c r="S117" s="7">
        <v>0</v>
      </c>
    </row>
    <row r="118" spans="1:20" s="1" customFormat="1" ht="14.4">
      <c r="A118" s="6" t="s">
        <v>947</v>
      </c>
      <c r="B118" s="7">
        <f t="shared" si="4"/>
        <v>2179768.4248000002</v>
      </c>
      <c r="C118" s="8">
        <f t="shared" si="5"/>
        <v>2179768.4248000002</v>
      </c>
      <c r="D118" s="8">
        <v>0</v>
      </c>
      <c r="E118" s="9">
        <v>0</v>
      </c>
      <c r="F118" s="10">
        <v>0</v>
      </c>
      <c r="G118" s="10">
        <v>239383.59479999999</v>
      </c>
      <c r="H118" s="10">
        <v>1209990.06</v>
      </c>
      <c r="I118" s="10">
        <v>603763.4</v>
      </c>
      <c r="J118" s="10">
        <v>126631.37</v>
      </c>
      <c r="K118" s="11" t="e">
        <f>VLOOKUP(A118,[2]Sheet4!I:M,2,0)</f>
        <v>#N/A</v>
      </c>
      <c r="L118" s="12" t="e">
        <f>IF(#REF!=0," ",IF((D118+E118+G118)&gt;#REF!,"服务费超计划成本",""))</f>
        <v>#REF!</v>
      </c>
      <c r="M118" s="15" t="e">
        <f>IF(#REF!=0," ",IF(H118&gt;#REF!,"人工成本超计划成本"," "))</f>
        <v>#REF!</v>
      </c>
      <c r="N118" s="16" t="e">
        <f>IF(#REF!=0," ",F118/#REF!)</f>
        <v>#REF!</v>
      </c>
      <c r="O118" s="16" t="e">
        <f>IF(#REF!=0," ",#REF!/#REF!)</f>
        <v>#REF!</v>
      </c>
      <c r="P118" s="16" t="e">
        <f t="shared" si="6"/>
        <v>#REF!</v>
      </c>
      <c r="Q118" s="17" t="e">
        <f t="shared" si="7"/>
        <v>#REF!</v>
      </c>
      <c r="R118" s="7">
        <v>0</v>
      </c>
      <c r="S118" s="7">
        <v>0</v>
      </c>
    </row>
    <row r="119" spans="1:20" s="1" customFormat="1" ht="14.4">
      <c r="A119" s="6" t="s">
        <v>948</v>
      </c>
      <c r="B119" s="7">
        <f t="shared" si="4"/>
        <v>144499.99739999999</v>
      </c>
      <c r="C119" s="8">
        <f t="shared" si="5"/>
        <v>91039.997399999993</v>
      </c>
      <c r="D119" s="8">
        <v>0</v>
      </c>
      <c r="E119" s="9">
        <v>53460</v>
      </c>
      <c r="F119" s="10">
        <v>0</v>
      </c>
      <c r="G119" s="10">
        <v>91039.997399999993</v>
      </c>
      <c r="H119" s="10">
        <v>0</v>
      </c>
      <c r="I119" s="10">
        <v>0</v>
      </c>
      <c r="J119" s="10">
        <v>0</v>
      </c>
      <c r="K119" s="11" t="e">
        <f>VLOOKUP(A119,[2]Sheet4!I:M,2,0)</f>
        <v>#N/A</v>
      </c>
      <c r="L119" s="12" t="e">
        <f>IF(#REF!=0," ",IF((D119+E119+G119)&gt;#REF!,"服务费超计划成本",""))</f>
        <v>#REF!</v>
      </c>
      <c r="M119" s="15" t="e">
        <f>IF(#REF!=0," ",IF(H119&gt;#REF!,"人工成本超计划成本"," "))</f>
        <v>#REF!</v>
      </c>
      <c r="N119" s="16" t="e">
        <f>IF(#REF!=0," ",F119/#REF!)</f>
        <v>#REF!</v>
      </c>
      <c r="O119" s="16" t="e">
        <f>IF(#REF!=0," ",#REF!/#REF!)</f>
        <v>#REF!</v>
      </c>
      <c r="P119" s="16" t="e">
        <f t="shared" si="6"/>
        <v>#REF!</v>
      </c>
      <c r="Q119" s="17" t="e">
        <f t="shared" si="7"/>
        <v>#REF!</v>
      </c>
      <c r="R119" s="7">
        <v>103923.21</v>
      </c>
      <c r="S119" s="7">
        <v>0</v>
      </c>
      <c r="T119" s="18"/>
    </row>
    <row r="120" spans="1:20" s="1" customFormat="1" ht="14.4">
      <c r="A120" s="6" t="s">
        <v>949</v>
      </c>
      <c r="B120" s="7">
        <f t="shared" si="4"/>
        <v>180000.00400000002</v>
      </c>
      <c r="C120" s="8">
        <f t="shared" si="5"/>
        <v>54000.004000000001</v>
      </c>
      <c r="D120" s="8">
        <v>0</v>
      </c>
      <c r="E120" s="9">
        <v>126000</v>
      </c>
      <c r="F120" s="10">
        <v>0</v>
      </c>
      <c r="G120" s="10">
        <v>54000.004000000001</v>
      </c>
      <c r="H120" s="10">
        <v>0</v>
      </c>
      <c r="I120" s="10">
        <v>0</v>
      </c>
      <c r="J120" s="10">
        <v>0</v>
      </c>
      <c r="K120" s="11" t="e">
        <f>VLOOKUP(A120,[2]Sheet4!I:M,2,0)</f>
        <v>#N/A</v>
      </c>
      <c r="L120" s="12" t="e">
        <f>IF(#REF!=0," ",IF((D120+E120+G120)&gt;#REF!,"服务费超计划成本",""))</f>
        <v>#REF!</v>
      </c>
      <c r="M120" s="15" t="e">
        <f>IF(#REF!=0," ",IF(H120&gt;#REF!,"人工成本超计划成本"," "))</f>
        <v>#REF!</v>
      </c>
      <c r="N120" s="16" t="e">
        <f>IF(#REF!=0," ",F120/#REF!)</f>
        <v>#REF!</v>
      </c>
      <c r="O120" s="16" t="e">
        <f>IF(#REF!=0," ",#REF!/#REF!)</f>
        <v>#REF!</v>
      </c>
      <c r="P120" s="16" t="e">
        <f t="shared" si="6"/>
        <v>#REF!</v>
      </c>
      <c r="Q120" s="17" t="e">
        <f t="shared" si="7"/>
        <v>#REF!</v>
      </c>
      <c r="R120" s="7">
        <v>87656.6</v>
      </c>
      <c r="S120" s="7">
        <v>0</v>
      </c>
      <c r="T120" s="18"/>
    </row>
    <row r="121" spans="1:20" s="1" customFormat="1" ht="14.4">
      <c r="A121" s="6" t="s">
        <v>950</v>
      </c>
      <c r="B121" s="7">
        <f t="shared" si="4"/>
        <v>136173.3046</v>
      </c>
      <c r="C121" s="8">
        <f t="shared" si="5"/>
        <v>136173.3046</v>
      </c>
      <c r="D121" s="8">
        <v>0</v>
      </c>
      <c r="E121" s="9">
        <v>0</v>
      </c>
      <c r="F121" s="10">
        <v>0</v>
      </c>
      <c r="G121" s="10">
        <v>125999.9846</v>
      </c>
      <c r="H121" s="10">
        <v>8349.15</v>
      </c>
      <c r="I121" s="10">
        <v>0</v>
      </c>
      <c r="J121" s="10">
        <v>1824.17</v>
      </c>
      <c r="K121" s="11" t="e">
        <f>VLOOKUP(A121,[2]Sheet4!I:M,2,0)</f>
        <v>#N/A</v>
      </c>
      <c r="L121" s="12" t="e">
        <f>IF(#REF!=0," ",IF((D121+E121+G121)&gt;#REF!,"服务费超计划成本",""))</f>
        <v>#REF!</v>
      </c>
      <c r="M121" s="15" t="e">
        <f>IF(#REF!=0," ",IF(H121&gt;#REF!,"人工成本超计划成本"," "))</f>
        <v>#REF!</v>
      </c>
      <c r="N121" s="16" t="e">
        <f>IF(#REF!=0," ",F121/#REF!)</f>
        <v>#REF!</v>
      </c>
      <c r="O121" s="16" t="e">
        <f>IF(#REF!=0," ",#REF!/#REF!)</f>
        <v>#REF!</v>
      </c>
      <c r="P121" s="16" t="e">
        <f t="shared" si="6"/>
        <v>#REF!</v>
      </c>
      <c r="Q121" s="17" t="e">
        <f t="shared" si="7"/>
        <v>#REF!</v>
      </c>
      <c r="R121" s="7">
        <v>22376.85</v>
      </c>
      <c r="S121" s="7">
        <v>11050.33</v>
      </c>
    </row>
    <row r="122" spans="1:20" s="1" customFormat="1" ht="14.4">
      <c r="A122" s="6" t="s">
        <v>951</v>
      </c>
      <c r="B122" s="7">
        <f t="shared" si="4"/>
        <v>243448.96999999997</v>
      </c>
      <c r="C122" s="8">
        <f t="shared" si="5"/>
        <v>243448.96999999997</v>
      </c>
      <c r="D122" s="8">
        <v>0</v>
      </c>
      <c r="E122" s="9">
        <v>0</v>
      </c>
      <c r="F122" s="10">
        <v>0</v>
      </c>
      <c r="G122" s="10">
        <v>0</v>
      </c>
      <c r="H122" s="10">
        <v>202500.36</v>
      </c>
      <c r="I122" s="10">
        <v>0</v>
      </c>
      <c r="J122" s="10">
        <v>40948.61</v>
      </c>
      <c r="K122" s="11" t="e">
        <f>VLOOKUP(A122,[2]Sheet4!I:M,2,0)</f>
        <v>#N/A</v>
      </c>
      <c r="L122" s="12" t="e">
        <f>IF(#REF!=0," ",IF((D122+E122+G122)&gt;#REF!,"服务费超计划成本",""))</f>
        <v>#REF!</v>
      </c>
      <c r="M122" s="15" t="e">
        <f>IF(#REF!=0," ",IF(H122&gt;#REF!,"人工成本超计划成本"," "))</f>
        <v>#REF!</v>
      </c>
      <c r="N122" s="16" t="e">
        <f>IF(#REF!=0," ",F122/#REF!)</f>
        <v>#REF!</v>
      </c>
      <c r="O122" s="16" t="e">
        <f>IF(#REF!=0," ",#REF!/#REF!)</f>
        <v>#REF!</v>
      </c>
      <c r="P122" s="16" t="e">
        <f t="shared" si="6"/>
        <v>#REF!</v>
      </c>
      <c r="Q122" s="17" t="e">
        <f t="shared" si="7"/>
        <v>#REF!</v>
      </c>
      <c r="R122" s="7">
        <v>36450</v>
      </c>
      <c r="S122" s="7">
        <v>24344.9</v>
      </c>
    </row>
    <row r="123" spans="1:20" s="1" customFormat="1" ht="14.4">
      <c r="A123" s="6" t="s">
        <v>952</v>
      </c>
      <c r="B123" s="7">
        <f t="shared" si="4"/>
        <v>328179.10960000003</v>
      </c>
      <c r="C123" s="8">
        <f t="shared" si="5"/>
        <v>213939.10960000003</v>
      </c>
      <c r="D123" s="8">
        <v>0</v>
      </c>
      <c r="E123" s="9">
        <v>114240</v>
      </c>
      <c r="F123" s="10">
        <v>0</v>
      </c>
      <c r="G123" s="10">
        <v>164411.99960000001</v>
      </c>
      <c r="H123" s="10">
        <v>0</v>
      </c>
      <c r="I123" s="10">
        <v>49527.11</v>
      </c>
      <c r="J123" s="10">
        <v>1.8189894035458601E-12</v>
      </c>
      <c r="K123" s="11" t="e">
        <f>VLOOKUP(A123,[2]Sheet4!I:M,2,0)</f>
        <v>#N/A</v>
      </c>
      <c r="L123" s="12" t="e">
        <f>IF(#REF!=0," ",IF((D123+E123+G123)&gt;#REF!,"服务费超计划成本",""))</f>
        <v>#REF!</v>
      </c>
      <c r="M123" s="15" t="e">
        <f>IF(#REF!=0," ",IF(H123&gt;#REF!,"人工成本超计划成本"," "))</f>
        <v>#REF!</v>
      </c>
      <c r="N123" s="16" t="e">
        <f>IF(#REF!=0," ",F123/#REF!)</f>
        <v>#REF!</v>
      </c>
      <c r="O123" s="16" t="e">
        <f>IF(#REF!=0," ",#REF!/#REF!)</f>
        <v>#REF!</v>
      </c>
      <c r="P123" s="16" t="e">
        <f t="shared" si="6"/>
        <v>#REF!</v>
      </c>
      <c r="Q123" s="17" t="e">
        <f t="shared" si="7"/>
        <v>#REF!</v>
      </c>
      <c r="R123" s="7">
        <v>48303</v>
      </c>
      <c r="S123" s="7">
        <v>18764.77</v>
      </c>
      <c r="T123" s="18"/>
    </row>
    <row r="124" spans="1:20" s="1" customFormat="1" ht="14.4">
      <c r="A124" s="6" t="s">
        <v>953</v>
      </c>
      <c r="B124" s="7">
        <f t="shared" si="4"/>
        <v>190154.71119999999</v>
      </c>
      <c r="C124" s="8">
        <f t="shared" si="5"/>
        <v>190154.71119999999</v>
      </c>
      <c r="D124" s="8">
        <v>0</v>
      </c>
      <c r="E124" s="9">
        <v>0</v>
      </c>
      <c r="F124" s="10">
        <v>0</v>
      </c>
      <c r="G124" s="10">
        <v>141810.0012</v>
      </c>
      <c r="H124" s="10">
        <v>42991</v>
      </c>
      <c r="I124" s="10">
        <v>0</v>
      </c>
      <c r="J124" s="10">
        <v>5353.71</v>
      </c>
      <c r="K124" s="11" t="e">
        <f>VLOOKUP(A124,[2]Sheet4!I:M,2,0)</f>
        <v>#N/A</v>
      </c>
      <c r="L124" s="12" t="e">
        <f>IF(#REF!=0," ",IF((D124+E124+G124)&gt;#REF!,"服务费超计划成本",""))</f>
        <v>#REF!</v>
      </c>
      <c r="M124" s="15" t="e">
        <f>IF(#REF!=0," ",IF(H124&gt;#REF!,"人工成本超计划成本"," "))</f>
        <v>#REF!</v>
      </c>
      <c r="N124" s="16" t="e">
        <f>IF(#REF!=0," ",F124/#REF!)</f>
        <v>#REF!</v>
      </c>
      <c r="O124" s="16" t="e">
        <f>IF(#REF!=0," ",#REF!/#REF!)</f>
        <v>#REF!</v>
      </c>
      <c r="P124" s="16" t="e">
        <f t="shared" si="6"/>
        <v>#REF!</v>
      </c>
      <c r="Q124" s="17" t="e">
        <f t="shared" si="7"/>
        <v>#REF!</v>
      </c>
      <c r="R124" s="7">
        <v>12646.98</v>
      </c>
      <c r="S124" s="7">
        <v>4820.71</v>
      </c>
    </row>
    <row r="125" spans="1:20" s="1" customFormat="1" ht="14.4">
      <c r="A125" s="6" t="s">
        <v>954</v>
      </c>
      <c r="B125" s="7">
        <f t="shared" si="4"/>
        <v>230852.96839999998</v>
      </c>
      <c r="C125" s="8">
        <f t="shared" si="5"/>
        <v>230852.96839999998</v>
      </c>
      <c r="D125" s="8">
        <v>0</v>
      </c>
      <c r="E125" s="9">
        <v>0</v>
      </c>
      <c r="F125" s="10">
        <v>0</v>
      </c>
      <c r="G125" s="10">
        <v>120598.9984</v>
      </c>
      <c r="H125" s="10">
        <v>57445.36</v>
      </c>
      <c r="I125" s="10">
        <v>33647.08</v>
      </c>
      <c r="J125" s="10">
        <v>19161.53</v>
      </c>
      <c r="K125" s="11" t="e">
        <f>VLOOKUP(A125,[2]Sheet4!I:M,2,0)</f>
        <v>#N/A</v>
      </c>
      <c r="L125" s="12" t="e">
        <f>IF(#REF!=0," ",IF((D125+E125+G125)&gt;#REF!,"服务费超计划成本",""))</f>
        <v>#REF!</v>
      </c>
      <c r="M125" s="15" t="e">
        <f>IF(#REF!=0," ",IF(H125&gt;#REF!,"人工成本超计划成本"," "))</f>
        <v>#REF!</v>
      </c>
      <c r="N125" s="16" t="e">
        <f>IF(#REF!=0," ",F125/#REF!)</f>
        <v>#REF!</v>
      </c>
      <c r="O125" s="16" t="e">
        <f>IF(#REF!=0," ",#REF!/#REF!)</f>
        <v>#REF!</v>
      </c>
      <c r="P125" s="16" t="e">
        <f t="shared" si="6"/>
        <v>#REF!</v>
      </c>
      <c r="Q125" s="17" t="e">
        <f t="shared" si="7"/>
        <v>#REF!</v>
      </c>
      <c r="R125" s="7">
        <v>13602.92</v>
      </c>
      <c r="S125" s="7">
        <v>13433.33</v>
      </c>
    </row>
    <row r="126" spans="1:20" s="1" customFormat="1" ht="14.4">
      <c r="A126" s="6" t="s">
        <v>955</v>
      </c>
      <c r="B126" s="7">
        <f t="shared" si="4"/>
        <v>238399.99859999999</v>
      </c>
      <c r="C126" s="8">
        <f t="shared" si="5"/>
        <v>105119.99860000001</v>
      </c>
      <c r="D126" s="8">
        <v>0</v>
      </c>
      <c r="E126" s="9">
        <v>133280</v>
      </c>
      <c r="F126" s="10">
        <v>0</v>
      </c>
      <c r="G126" s="10">
        <v>105119.99860000001</v>
      </c>
      <c r="H126" s="10">
        <v>0</v>
      </c>
      <c r="I126" s="10">
        <v>0</v>
      </c>
      <c r="J126" s="10">
        <v>0</v>
      </c>
      <c r="K126" s="11" t="e">
        <f>VLOOKUP(A126,[2]Sheet4!I:M,2,0)</f>
        <v>#N/A</v>
      </c>
      <c r="L126" s="12" t="e">
        <f>IF(#REF!=0," ",IF((D126+E126+G126)&gt;#REF!,"服务费超计划成本",""))</f>
        <v>#REF!</v>
      </c>
      <c r="M126" s="15" t="e">
        <f>IF(#REF!=0," ",IF(H126&gt;#REF!,"人工成本超计划成本"," "))</f>
        <v>#REF!</v>
      </c>
      <c r="N126" s="16" t="e">
        <f>IF(#REF!=0," ",F126/#REF!)</f>
        <v>#REF!</v>
      </c>
      <c r="O126" s="16" t="e">
        <f>IF(#REF!=0," ",#REF!/#REF!)</f>
        <v>#REF!</v>
      </c>
      <c r="P126" s="16" t="e">
        <f t="shared" si="6"/>
        <v>#REF!</v>
      </c>
      <c r="Q126" s="17" t="e">
        <f t="shared" si="7"/>
        <v>#REF!</v>
      </c>
      <c r="R126" s="7">
        <v>62830.19</v>
      </c>
      <c r="S126" s="7">
        <v>0</v>
      </c>
      <c r="T126" s="18"/>
    </row>
    <row r="127" spans="1:20" s="1" customFormat="1" ht="14.4">
      <c r="A127" s="6" t="s">
        <v>956</v>
      </c>
      <c r="B127" s="7">
        <f t="shared" si="4"/>
        <v>220869.64</v>
      </c>
      <c r="C127" s="8">
        <f t="shared" si="5"/>
        <v>220869.64</v>
      </c>
      <c r="D127" s="8">
        <v>0</v>
      </c>
      <c r="E127" s="9">
        <v>0</v>
      </c>
      <c r="F127" s="10">
        <v>0</v>
      </c>
      <c r="G127" s="10">
        <v>0</v>
      </c>
      <c r="H127" s="10">
        <v>116446.83</v>
      </c>
      <c r="I127" s="10">
        <v>75584.56</v>
      </c>
      <c r="J127" s="10">
        <v>28838.25</v>
      </c>
      <c r="K127" s="11" t="e">
        <f>VLOOKUP(A127,[2]Sheet4!I:M,2,0)</f>
        <v>#N/A</v>
      </c>
      <c r="L127" s="12" t="e">
        <f>IF(#REF!=0," ",IF((D127+E127+G127)&gt;#REF!,"服务费超计划成本",""))</f>
        <v>#REF!</v>
      </c>
      <c r="M127" s="15" t="e">
        <f>IF(#REF!=0," ",IF(H127&gt;#REF!,"人工成本超计划成本"," "))</f>
        <v>#REF!</v>
      </c>
      <c r="N127" s="16" t="e">
        <f>IF(#REF!=0," ",F127/#REF!)</f>
        <v>#REF!</v>
      </c>
      <c r="O127" s="16" t="e">
        <f>IF(#REF!=0," ",#REF!/#REF!)</f>
        <v>#REF!</v>
      </c>
      <c r="P127" s="16" t="e">
        <f t="shared" si="6"/>
        <v>#REF!</v>
      </c>
      <c r="Q127" s="17" t="e">
        <f t="shared" si="7"/>
        <v>#REF!</v>
      </c>
      <c r="R127" s="7">
        <v>5323.17</v>
      </c>
      <c r="S127" s="7">
        <v>6018.39</v>
      </c>
    </row>
    <row r="128" spans="1:20" s="1" customFormat="1" ht="14.4">
      <c r="A128" s="6" t="s">
        <v>957</v>
      </c>
      <c r="B128" s="7">
        <f t="shared" si="4"/>
        <v>179889.03140000001</v>
      </c>
      <c r="C128" s="8">
        <f t="shared" si="5"/>
        <v>179889.03140000001</v>
      </c>
      <c r="D128" s="8">
        <v>0</v>
      </c>
      <c r="E128" s="9">
        <v>0</v>
      </c>
      <c r="F128" s="10">
        <v>0</v>
      </c>
      <c r="G128" s="10">
        <v>102375.00139999999</v>
      </c>
      <c r="H128" s="10">
        <v>42229.06</v>
      </c>
      <c r="I128" s="10">
        <v>28722.05</v>
      </c>
      <c r="J128" s="10">
        <v>6562.92</v>
      </c>
      <c r="K128" s="11" t="e">
        <f>VLOOKUP(A128,[2]Sheet4!I:M,2,0)</f>
        <v>#N/A</v>
      </c>
      <c r="L128" s="12" t="e">
        <f>IF(#REF!=0," ",IF((D128+E128+G128)&gt;#REF!,"服务费超计划成本",""))</f>
        <v>#REF!</v>
      </c>
      <c r="M128" s="15" t="e">
        <f>IF(#REF!=0," ",IF(H128&gt;#REF!,"人工成本超计划成本"," "))</f>
        <v>#REF!</v>
      </c>
      <c r="N128" s="16" t="e">
        <f>IF(#REF!=0," ",F128/#REF!)</f>
        <v>#REF!</v>
      </c>
      <c r="O128" s="16" t="e">
        <f>IF(#REF!=0," ",#REF!/#REF!)</f>
        <v>#REF!</v>
      </c>
      <c r="P128" s="16" t="e">
        <f t="shared" si="6"/>
        <v>#REF!</v>
      </c>
      <c r="Q128" s="17" t="e">
        <f t="shared" si="7"/>
        <v>#REF!</v>
      </c>
      <c r="R128" s="7">
        <v>24438.7</v>
      </c>
      <c r="S128" s="7">
        <v>656.29</v>
      </c>
    </row>
    <row r="129" spans="1:20" s="1" customFormat="1" ht="14.4">
      <c r="A129" s="6" t="s">
        <v>958</v>
      </c>
      <c r="B129" s="7">
        <f t="shared" si="4"/>
        <v>229367.13</v>
      </c>
      <c r="C129" s="8">
        <f t="shared" si="5"/>
        <v>229367.13</v>
      </c>
      <c r="D129" s="8">
        <v>0</v>
      </c>
      <c r="E129" s="9">
        <v>0</v>
      </c>
      <c r="F129" s="10">
        <v>0</v>
      </c>
      <c r="G129" s="10">
        <v>0</v>
      </c>
      <c r="H129" s="10">
        <v>115673.09</v>
      </c>
      <c r="I129" s="10">
        <v>90276.91</v>
      </c>
      <c r="J129" s="10">
        <v>23417.13</v>
      </c>
      <c r="K129" s="11" t="e">
        <f>VLOOKUP(A129,[2]Sheet4!I:M,2,0)</f>
        <v>#N/A</v>
      </c>
      <c r="L129" s="12" t="e">
        <f>IF(#REF!=0," ",IF((D129+E129+G129)&gt;#REF!,"服务费超计划成本",""))</f>
        <v>#REF!</v>
      </c>
      <c r="M129" s="15" t="e">
        <f>IF(#REF!=0," ",IF(H129&gt;#REF!,"人工成本超计划成本"," "))</f>
        <v>#REF!</v>
      </c>
      <c r="N129" s="16" t="e">
        <f>IF(#REF!=0," ",F129/#REF!)</f>
        <v>#REF!</v>
      </c>
      <c r="O129" s="16" t="e">
        <f>IF(#REF!=0," ",#REF!/#REF!)</f>
        <v>#REF!</v>
      </c>
      <c r="P129" s="16" t="e">
        <f t="shared" si="6"/>
        <v>#REF!</v>
      </c>
      <c r="Q129" s="17" t="e">
        <f t="shared" si="7"/>
        <v>#REF!</v>
      </c>
      <c r="R129" s="7">
        <v>12756.9</v>
      </c>
      <c r="S129" s="7">
        <v>11369.4</v>
      </c>
    </row>
    <row r="130" spans="1:20" s="1" customFormat="1" ht="14.4">
      <c r="A130" s="6" t="s">
        <v>959</v>
      </c>
      <c r="B130" s="7">
        <f t="shared" si="4"/>
        <v>192577.27160000001</v>
      </c>
      <c r="C130" s="8">
        <f t="shared" si="5"/>
        <v>192577.27160000001</v>
      </c>
      <c r="D130" s="8">
        <v>0</v>
      </c>
      <c r="E130" s="9">
        <v>0</v>
      </c>
      <c r="F130" s="10">
        <v>0</v>
      </c>
      <c r="G130" s="10">
        <v>108158.0116</v>
      </c>
      <c r="H130" s="10">
        <v>46897.88</v>
      </c>
      <c r="I130" s="10">
        <v>33142.74</v>
      </c>
      <c r="J130" s="10">
        <v>4378.6400000000003</v>
      </c>
      <c r="K130" s="11" t="e">
        <f>VLOOKUP(A130,[2]Sheet4!I:M,2,0)</f>
        <v>#N/A</v>
      </c>
      <c r="L130" s="12" t="e">
        <f>IF(#REF!=0," ",IF((D130+E130+G130)&gt;#REF!,"服务费超计划成本",""))</f>
        <v>#REF!</v>
      </c>
      <c r="M130" s="15" t="e">
        <f>IF(#REF!=0," ",IF(H130&gt;#REF!,"人工成本超计划成本"," "))</f>
        <v>#REF!</v>
      </c>
      <c r="N130" s="16" t="e">
        <f>IF(#REF!=0," ",F130/#REF!)</f>
        <v>#REF!</v>
      </c>
      <c r="O130" s="16" t="e">
        <f>IF(#REF!=0," ",#REF!/#REF!)</f>
        <v>#REF!</v>
      </c>
      <c r="P130" s="16" t="e">
        <f t="shared" si="6"/>
        <v>#REF!</v>
      </c>
      <c r="Q130" s="17" t="e">
        <f t="shared" si="7"/>
        <v>#REF!</v>
      </c>
      <c r="R130" s="7">
        <v>16615.39</v>
      </c>
      <c r="S130" s="7">
        <v>4135.74</v>
      </c>
    </row>
    <row r="131" spans="1:20" s="1" customFormat="1" ht="14.4">
      <c r="A131" s="6" t="s">
        <v>960</v>
      </c>
      <c r="B131" s="7">
        <f t="shared" ref="B131:B194" si="8">C131+D131+E131</f>
        <v>161248.83000000002</v>
      </c>
      <c r="C131" s="8">
        <f t="shared" ref="C131:C194" si="9">SUM(F131:J131)</f>
        <v>161248.83000000002</v>
      </c>
      <c r="D131" s="8">
        <v>0</v>
      </c>
      <c r="E131" s="9">
        <v>0</v>
      </c>
      <c r="F131" s="10">
        <v>0</v>
      </c>
      <c r="G131" s="10">
        <v>0</v>
      </c>
      <c r="H131" s="10">
        <v>82523.56</v>
      </c>
      <c r="I131" s="10">
        <v>59790.98</v>
      </c>
      <c r="J131" s="10">
        <v>18934.29</v>
      </c>
      <c r="K131" s="11" t="e">
        <f>VLOOKUP(A131,[2]Sheet4!I:M,2,0)</f>
        <v>#N/A</v>
      </c>
      <c r="L131" s="12" t="e">
        <f>IF(#REF!=0," ",IF((D131+E131+G131)&gt;#REF!,"服务费超计划成本",""))</f>
        <v>#REF!</v>
      </c>
      <c r="M131" s="15" t="e">
        <f>IF(#REF!=0," ",IF(H131&gt;#REF!,"人工成本超计划成本"," "))</f>
        <v>#REF!</v>
      </c>
      <c r="N131" s="16" t="e">
        <f>IF(#REF!=0," ",F131/#REF!)</f>
        <v>#REF!</v>
      </c>
      <c r="O131" s="16" t="e">
        <f>IF(#REF!=0," ",#REF!/#REF!)</f>
        <v>#REF!</v>
      </c>
      <c r="P131" s="16" t="e">
        <f t="shared" ref="P131:P194" si="10">IF(M131=0," ",IF(N131=" "," ",IF(N131/M131&lt;0.5,"异常","正常")))</f>
        <v>#REF!</v>
      </c>
      <c r="Q131" s="17" t="e">
        <f t="shared" ref="Q131:Q194" si="11">IF(M131=0," ",IF(O131=" "," ",IF(O131/M131&lt;0.5,"异常","正常")))</f>
        <v>#REF!</v>
      </c>
      <c r="R131" s="7">
        <v>42306.44</v>
      </c>
      <c r="S131" s="7">
        <v>7872.53</v>
      </c>
    </row>
    <row r="132" spans="1:20" s="1" customFormat="1" ht="14.4">
      <c r="A132" s="6" t="s">
        <v>961</v>
      </c>
      <c r="B132" s="7">
        <f t="shared" si="8"/>
        <v>182036.49000000002</v>
      </c>
      <c r="C132" s="8">
        <f t="shared" si="9"/>
        <v>182036.49000000002</v>
      </c>
      <c r="D132" s="8">
        <v>0</v>
      </c>
      <c r="E132" s="9">
        <v>0</v>
      </c>
      <c r="F132" s="10">
        <v>0</v>
      </c>
      <c r="G132" s="10">
        <v>0</v>
      </c>
      <c r="H132" s="10">
        <v>93055.55</v>
      </c>
      <c r="I132" s="10">
        <v>64465.22</v>
      </c>
      <c r="J132" s="10">
        <v>24515.72</v>
      </c>
      <c r="K132" s="11" t="e">
        <f>VLOOKUP(A132,[2]Sheet4!I:M,2,0)</f>
        <v>#N/A</v>
      </c>
      <c r="L132" s="12" t="e">
        <f>IF(#REF!=0," ",IF((D132+E132+G132)&gt;#REF!,"服务费超计划成本",""))</f>
        <v>#REF!</v>
      </c>
      <c r="M132" s="15" t="e">
        <f>IF(#REF!=0," ",IF(H132&gt;#REF!,"人工成本超计划成本"," "))</f>
        <v>#REF!</v>
      </c>
      <c r="N132" s="16" t="e">
        <f>IF(#REF!=0," ",F132/#REF!)</f>
        <v>#REF!</v>
      </c>
      <c r="O132" s="16" t="e">
        <f>IF(#REF!=0," ",#REF!/#REF!)</f>
        <v>#REF!</v>
      </c>
      <c r="P132" s="16" t="e">
        <f t="shared" si="10"/>
        <v>#REF!</v>
      </c>
      <c r="Q132" s="17" t="e">
        <f t="shared" si="11"/>
        <v>#REF!</v>
      </c>
      <c r="R132" s="7">
        <v>3304.78</v>
      </c>
      <c r="S132" s="7">
        <v>11757.13</v>
      </c>
    </row>
    <row r="133" spans="1:20" s="1" customFormat="1" ht="14.4">
      <c r="A133" s="6" t="s">
        <v>962</v>
      </c>
      <c r="B133" s="7">
        <f t="shared" si="8"/>
        <v>190399.99739999999</v>
      </c>
      <c r="C133" s="8">
        <f t="shared" si="9"/>
        <v>57119.9974</v>
      </c>
      <c r="D133" s="8">
        <v>0</v>
      </c>
      <c r="E133" s="9">
        <v>133280</v>
      </c>
      <c r="F133" s="10">
        <v>0</v>
      </c>
      <c r="G133" s="10">
        <v>57119.9974</v>
      </c>
      <c r="H133" s="10">
        <v>0</v>
      </c>
      <c r="I133" s="10">
        <v>0</v>
      </c>
      <c r="J133" s="10">
        <v>0</v>
      </c>
      <c r="K133" s="11" t="e">
        <f>VLOOKUP(A133,[2]Sheet4!I:M,2,0)</f>
        <v>#N/A</v>
      </c>
      <c r="L133" s="12" t="e">
        <f>IF(#REF!=0," ",IF((D133+E133+G133)&gt;#REF!,"服务费超计划成本",""))</f>
        <v>#REF!</v>
      </c>
      <c r="M133" s="15" t="e">
        <f>IF(#REF!=0," ",IF(H133&gt;#REF!,"人工成本超计划成本"," "))</f>
        <v>#REF!</v>
      </c>
      <c r="N133" s="16" t="e">
        <f>IF(#REF!=0," ",F133/#REF!)</f>
        <v>#REF!</v>
      </c>
      <c r="O133" s="16" t="e">
        <f>IF(#REF!=0," ",#REF!/#REF!)</f>
        <v>#REF!</v>
      </c>
      <c r="P133" s="16" t="e">
        <f t="shared" si="10"/>
        <v>#REF!</v>
      </c>
      <c r="Q133" s="17" t="e">
        <f t="shared" si="11"/>
        <v>#REF!</v>
      </c>
      <c r="R133" s="7">
        <v>84713.23</v>
      </c>
      <c r="S133" s="7">
        <v>0</v>
      </c>
      <c r="T133" s="18"/>
    </row>
    <row r="134" spans="1:20" s="1" customFormat="1" ht="14.4">
      <c r="A134" s="6" t="s">
        <v>963</v>
      </c>
      <c r="B134" s="7">
        <f t="shared" si="8"/>
        <v>0</v>
      </c>
      <c r="C134" s="8">
        <f t="shared" si="9"/>
        <v>0</v>
      </c>
      <c r="D134" s="8">
        <v>0</v>
      </c>
      <c r="E134" s="9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1" t="e">
        <f>VLOOKUP(A134,[2]Sheet4!I:M,2,0)</f>
        <v>#N/A</v>
      </c>
      <c r="L134" s="12" t="e">
        <f>IF(#REF!=0," ",IF((D134+E134+G134)&gt;#REF!,"服务费超计划成本",""))</f>
        <v>#REF!</v>
      </c>
      <c r="M134" s="15" t="e">
        <f>IF(#REF!=0," ",IF(H134&gt;#REF!,"人工成本超计划成本"," "))</f>
        <v>#REF!</v>
      </c>
      <c r="N134" s="16" t="e">
        <f>IF(#REF!=0," ",F134/#REF!)</f>
        <v>#REF!</v>
      </c>
      <c r="O134" s="16" t="e">
        <f>IF(#REF!=0," ",#REF!/#REF!)</f>
        <v>#REF!</v>
      </c>
      <c r="P134" s="16" t="e">
        <f t="shared" si="10"/>
        <v>#REF!</v>
      </c>
      <c r="Q134" s="17" t="e">
        <f t="shared" si="11"/>
        <v>#REF!</v>
      </c>
      <c r="R134" s="7">
        <v>187200</v>
      </c>
      <c r="S134" s="7">
        <v>0</v>
      </c>
    </row>
    <row r="135" spans="1:20" s="1" customFormat="1" ht="14.4">
      <c r="A135" s="6" t="s">
        <v>964</v>
      </c>
      <c r="B135" s="7">
        <f t="shared" si="8"/>
        <v>190399.99739999999</v>
      </c>
      <c r="C135" s="8">
        <f t="shared" si="9"/>
        <v>57119.9974</v>
      </c>
      <c r="D135" s="8">
        <v>0</v>
      </c>
      <c r="E135" s="9">
        <v>133280</v>
      </c>
      <c r="F135" s="10">
        <v>0</v>
      </c>
      <c r="G135" s="10">
        <v>57119.9974</v>
      </c>
      <c r="H135" s="10">
        <v>0</v>
      </c>
      <c r="I135" s="10">
        <v>0</v>
      </c>
      <c r="J135" s="10">
        <v>0</v>
      </c>
      <c r="K135" s="11" t="e">
        <f>VLOOKUP(A135,[2]Sheet4!I:M,2,0)</f>
        <v>#N/A</v>
      </c>
      <c r="L135" s="12" t="e">
        <f>IF(#REF!=0," ",IF((D135+E135+G135)&gt;#REF!,"服务费超计划成本",""))</f>
        <v>#REF!</v>
      </c>
      <c r="M135" s="15" t="e">
        <f>IF(#REF!=0," ",IF(H135&gt;#REF!,"人工成本超计划成本"," "))</f>
        <v>#REF!</v>
      </c>
      <c r="N135" s="16" t="e">
        <f>IF(#REF!=0," ",F135/#REF!)</f>
        <v>#REF!</v>
      </c>
      <c r="O135" s="16" t="e">
        <f>IF(#REF!=0," ",#REF!/#REF!)</f>
        <v>#REF!</v>
      </c>
      <c r="P135" s="16" t="e">
        <f t="shared" si="10"/>
        <v>#REF!</v>
      </c>
      <c r="Q135" s="17" t="e">
        <f t="shared" si="11"/>
        <v>#REF!</v>
      </c>
      <c r="R135" s="7">
        <v>108113.22</v>
      </c>
      <c r="S135" s="7">
        <v>0</v>
      </c>
      <c r="T135" s="18"/>
    </row>
    <row r="136" spans="1:20" s="1" customFormat="1" ht="14.4">
      <c r="A136" s="6" t="s">
        <v>965</v>
      </c>
      <c r="B136" s="7">
        <f t="shared" si="8"/>
        <v>172200.00099999999</v>
      </c>
      <c r="C136" s="8">
        <f t="shared" si="9"/>
        <v>51660.000999999997</v>
      </c>
      <c r="D136" s="8">
        <v>0</v>
      </c>
      <c r="E136" s="9">
        <v>120540</v>
      </c>
      <c r="F136" s="10">
        <v>0</v>
      </c>
      <c r="G136" s="10">
        <v>51660.000999999997</v>
      </c>
      <c r="H136" s="10">
        <v>0</v>
      </c>
      <c r="I136" s="10">
        <v>0</v>
      </c>
      <c r="J136" s="10">
        <v>0</v>
      </c>
      <c r="K136" s="11" t="e">
        <f>VLOOKUP(A136,[2]Sheet4!I:M,2,0)</f>
        <v>#N/A</v>
      </c>
      <c r="L136" s="12" t="e">
        <f>IF(#REF!=0," ",IF((D136+E136+G136)&gt;#REF!,"服务费超计划成本",""))</f>
        <v>#REF!</v>
      </c>
      <c r="M136" s="15" t="e">
        <f>IF(#REF!=0," ",IF(H136&gt;#REF!,"人工成本超计划成本"," "))</f>
        <v>#REF!</v>
      </c>
      <c r="N136" s="16" t="e">
        <f>IF(#REF!=0," ",F136/#REF!)</f>
        <v>#REF!</v>
      </c>
      <c r="O136" s="16" t="e">
        <f>IF(#REF!=0," ",#REF!/#REF!)</f>
        <v>#REF!</v>
      </c>
      <c r="P136" s="16" t="e">
        <f t="shared" si="10"/>
        <v>#REF!</v>
      </c>
      <c r="Q136" s="17" t="e">
        <f t="shared" si="11"/>
        <v>#REF!</v>
      </c>
      <c r="R136" s="7">
        <v>95264.15</v>
      </c>
      <c r="S136" s="7">
        <v>0</v>
      </c>
      <c r="T136" s="18"/>
    </row>
    <row r="137" spans="1:20" s="1" customFormat="1" ht="14.4">
      <c r="A137" s="6" t="s">
        <v>966</v>
      </c>
      <c r="B137" s="7">
        <f t="shared" si="8"/>
        <v>190399.99739999999</v>
      </c>
      <c r="C137" s="8">
        <f t="shared" si="9"/>
        <v>57119.9974</v>
      </c>
      <c r="D137" s="8">
        <v>0</v>
      </c>
      <c r="E137" s="9">
        <v>133280</v>
      </c>
      <c r="F137" s="10">
        <v>0</v>
      </c>
      <c r="G137" s="10">
        <v>57119.9974</v>
      </c>
      <c r="H137" s="10">
        <v>0</v>
      </c>
      <c r="I137" s="10">
        <v>0</v>
      </c>
      <c r="J137" s="10">
        <v>0</v>
      </c>
      <c r="K137" s="11" t="e">
        <f>VLOOKUP(A137,[2]Sheet4!I:M,2,0)</f>
        <v>#N/A</v>
      </c>
      <c r="L137" s="12" t="e">
        <f>IF(#REF!=0," ",IF((D137+E137+G137)&gt;#REF!,"服务费超计划成本",""))</f>
        <v>#REF!</v>
      </c>
      <c r="M137" s="15" t="e">
        <f>IF(#REF!=0," ",IF(H137&gt;#REF!,"人工成本超计划成本"," "))</f>
        <v>#REF!</v>
      </c>
      <c r="N137" s="16" t="e">
        <f>IF(#REF!=0," ",F137/#REF!)</f>
        <v>#REF!</v>
      </c>
      <c r="O137" s="16" t="e">
        <f>IF(#REF!=0," ",#REF!/#REF!)</f>
        <v>#REF!</v>
      </c>
      <c r="P137" s="16" t="e">
        <f t="shared" si="10"/>
        <v>#REF!</v>
      </c>
      <c r="Q137" s="17" t="e">
        <f t="shared" si="11"/>
        <v>#REF!</v>
      </c>
      <c r="R137" s="7">
        <v>90113.21</v>
      </c>
      <c r="S137" s="7">
        <v>0</v>
      </c>
      <c r="T137" s="18"/>
    </row>
    <row r="138" spans="1:20" s="1" customFormat="1" ht="14.4">
      <c r="A138" s="6" t="s">
        <v>967</v>
      </c>
      <c r="B138" s="7">
        <f t="shared" si="8"/>
        <v>152887.67499999999</v>
      </c>
      <c r="C138" s="8">
        <f t="shared" si="9"/>
        <v>152887.67499999999</v>
      </c>
      <c r="D138" s="8">
        <v>0</v>
      </c>
      <c r="E138" s="9">
        <v>0</v>
      </c>
      <c r="F138" s="10">
        <v>0</v>
      </c>
      <c r="G138" s="10">
        <v>38350.004999999997</v>
      </c>
      <c r="H138" s="10">
        <v>113199.03999999999</v>
      </c>
      <c r="I138" s="10">
        <v>0</v>
      </c>
      <c r="J138" s="10">
        <v>1338.63</v>
      </c>
      <c r="K138" s="11" t="e">
        <f>VLOOKUP(A138,[2]Sheet4!I:M,2,0)</f>
        <v>#N/A</v>
      </c>
      <c r="L138" s="12" t="e">
        <f>IF(#REF!=0," ",IF((D138+E138+G138)&gt;#REF!,"服务费超计划成本",""))</f>
        <v>#REF!</v>
      </c>
      <c r="M138" s="15" t="e">
        <f>IF(#REF!=0," ",IF(H138&gt;#REF!,"人工成本超计划成本"," "))</f>
        <v>#REF!</v>
      </c>
      <c r="N138" s="16" t="e">
        <f>IF(#REF!=0," ",F138/#REF!)</f>
        <v>#REF!</v>
      </c>
      <c r="O138" s="16" t="e">
        <f>IF(#REF!=0," ",#REF!/#REF!)</f>
        <v>#REF!</v>
      </c>
      <c r="P138" s="16" t="e">
        <f t="shared" si="10"/>
        <v>#REF!</v>
      </c>
      <c r="Q138" s="17" t="e">
        <f t="shared" si="11"/>
        <v>#REF!</v>
      </c>
      <c r="R138" s="7">
        <v>56520.75</v>
      </c>
      <c r="S138" s="7">
        <v>0</v>
      </c>
    </row>
    <row r="139" spans="1:20" s="1" customFormat="1" ht="14.4">
      <c r="A139" s="6" t="s">
        <v>968</v>
      </c>
      <c r="B139" s="7">
        <f t="shared" si="8"/>
        <v>20659.260000000002</v>
      </c>
      <c r="C139" s="8">
        <f t="shared" si="9"/>
        <v>20659.260000000002</v>
      </c>
      <c r="D139" s="8">
        <v>0</v>
      </c>
      <c r="E139" s="9">
        <v>0</v>
      </c>
      <c r="F139" s="10">
        <v>0</v>
      </c>
      <c r="G139" s="10">
        <v>0</v>
      </c>
      <c r="H139" s="10">
        <v>17466.97</v>
      </c>
      <c r="I139" s="10">
        <v>0</v>
      </c>
      <c r="J139" s="10">
        <v>3192.29</v>
      </c>
      <c r="K139" s="11" t="e">
        <f>VLOOKUP(A139,[2]Sheet4!I:M,2,0)</f>
        <v>#N/A</v>
      </c>
      <c r="L139" s="12" t="e">
        <f>IF(#REF!=0," ",IF((D139+E139+G139)&gt;#REF!,"服务费超计划成本",""))</f>
        <v>#REF!</v>
      </c>
      <c r="M139" s="15" t="e">
        <f>IF(#REF!=0," ",IF(H139&gt;#REF!,"人工成本超计划成本"," "))</f>
        <v>#REF!</v>
      </c>
      <c r="N139" s="16" t="e">
        <f>IF(#REF!=0," ",F139/#REF!)</f>
        <v>#REF!</v>
      </c>
      <c r="O139" s="16" t="e">
        <f>IF(#REF!=0," ",#REF!/#REF!)</f>
        <v>#REF!</v>
      </c>
      <c r="P139" s="16" t="e">
        <f t="shared" si="10"/>
        <v>#REF!</v>
      </c>
      <c r="Q139" s="17" t="e">
        <f t="shared" si="11"/>
        <v>#REF!</v>
      </c>
      <c r="R139" s="7">
        <v>33053.03</v>
      </c>
      <c r="S139" s="7">
        <v>2234.6</v>
      </c>
    </row>
    <row r="140" spans="1:20" s="1" customFormat="1" ht="14.4">
      <c r="A140" s="6" t="s">
        <v>969</v>
      </c>
      <c r="B140" s="7">
        <f t="shared" si="8"/>
        <v>1903.97</v>
      </c>
      <c r="C140" s="8">
        <f t="shared" si="9"/>
        <v>1903.97</v>
      </c>
      <c r="D140" s="8">
        <v>0</v>
      </c>
      <c r="E140" s="9">
        <v>0</v>
      </c>
      <c r="F140" s="10">
        <v>0</v>
      </c>
      <c r="G140" s="10">
        <v>0</v>
      </c>
      <c r="H140" s="10">
        <v>1903.97</v>
      </c>
      <c r="I140" s="10">
        <v>0</v>
      </c>
      <c r="J140" s="10">
        <v>0</v>
      </c>
      <c r="K140" s="11" t="e">
        <f>VLOOKUP(A140,[2]Sheet4!I:M,2,0)</f>
        <v>#N/A</v>
      </c>
      <c r="L140" s="12" t="e">
        <f>IF(#REF!=0," ",IF((D140+E140+G140)&gt;#REF!,"服务费超计划成本",""))</f>
        <v>#REF!</v>
      </c>
      <c r="M140" s="15" t="e">
        <f>IF(#REF!=0," ",IF(H140&gt;#REF!,"人工成本超计划成本"," "))</f>
        <v>#REF!</v>
      </c>
      <c r="N140" s="16" t="e">
        <f>IF(#REF!=0," ",F140/#REF!)</f>
        <v>#REF!</v>
      </c>
      <c r="O140" s="16" t="e">
        <f>IF(#REF!=0," ",#REF!/#REF!)</f>
        <v>#REF!</v>
      </c>
      <c r="P140" s="16" t="e">
        <f t="shared" si="10"/>
        <v>#REF!</v>
      </c>
      <c r="Q140" s="17" t="e">
        <f t="shared" si="11"/>
        <v>#REF!</v>
      </c>
      <c r="R140" s="7">
        <v>153836.03</v>
      </c>
      <c r="S140" s="7">
        <v>0</v>
      </c>
    </row>
    <row r="141" spans="1:20" s="1" customFormat="1" ht="14.4">
      <c r="A141" s="6" t="s">
        <v>970</v>
      </c>
      <c r="B141" s="7">
        <f t="shared" si="8"/>
        <v>124475.18</v>
      </c>
      <c r="C141" s="8">
        <f t="shared" si="9"/>
        <v>124475.18</v>
      </c>
      <c r="D141" s="8">
        <v>0</v>
      </c>
      <c r="E141" s="9">
        <v>0</v>
      </c>
      <c r="F141" s="10">
        <v>0</v>
      </c>
      <c r="G141" s="10">
        <v>0</v>
      </c>
      <c r="H141" s="10">
        <v>97731.56</v>
      </c>
      <c r="I141" s="10">
        <v>18911</v>
      </c>
      <c r="J141" s="10">
        <v>7832.62</v>
      </c>
      <c r="K141" s="11" t="e">
        <f>VLOOKUP(A141,[2]Sheet4!I:M,2,0)</f>
        <v>#N/A</v>
      </c>
      <c r="L141" s="12" t="e">
        <f>IF(#REF!=0," ",IF((D141+E141+G141)&gt;#REF!,"服务费超计划成本",""))</f>
        <v>#REF!</v>
      </c>
      <c r="M141" s="15" t="e">
        <f>IF(#REF!=0," ",IF(H141&gt;#REF!,"人工成本超计划成本"," "))</f>
        <v>#REF!</v>
      </c>
      <c r="N141" s="16" t="e">
        <f>IF(#REF!=0," ",F141/#REF!)</f>
        <v>#REF!</v>
      </c>
      <c r="O141" s="16" t="e">
        <f>IF(#REF!=0," ",#REF!/#REF!)</f>
        <v>#REF!</v>
      </c>
      <c r="P141" s="16" t="e">
        <f t="shared" si="10"/>
        <v>#REF!</v>
      </c>
      <c r="Q141" s="17" t="e">
        <f t="shared" si="11"/>
        <v>#REF!</v>
      </c>
      <c r="R141" s="7">
        <v>27098.44</v>
      </c>
      <c r="S141" s="7">
        <v>2674.36</v>
      </c>
    </row>
    <row r="142" spans="1:20" s="1" customFormat="1" ht="14.4">
      <c r="A142" s="6" t="s">
        <v>971</v>
      </c>
      <c r="B142" s="7">
        <f t="shared" si="8"/>
        <v>639809.73</v>
      </c>
      <c r="C142" s="8">
        <f t="shared" si="9"/>
        <v>639809.73</v>
      </c>
      <c r="D142" s="8">
        <v>0</v>
      </c>
      <c r="E142" s="9">
        <v>0</v>
      </c>
      <c r="F142" s="10">
        <v>639809.73</v>
      </c>
      <c r="G142" s="10">
        <v>0</v>
      </c>
      <c r="H142" s="10">
        <v>0</v>
      </c>
      <c r="I142" s="10">
        <v>0</v>
      </c>
      <c r="J142" s="10">
        <v>0</v>
      </c>
      <c r="K142" s="11" t="e">
        <f>VLOOKUP(A142,[2]Sheet4!I:M,2,0)</f>
        <v>#N/A</v>
      </c>
      <c r="L142" s="12" t="e">
        <f>IF(#REF!=0," ",IF((D142+E142+G142)&gt;#REF!,"服务费超计划成本",""))</f>
        <v>#REF!</v>
      </c>
      <c r="M142" s="15" t="e">
        <f>IF(#REF!=0," ",IF(H142&gt;#REF!,"人工成本超计划成本"," "))</f>
        <v>#REF!</v>
      </c>
      <c r="N142" s="16" t="e">
        <f>IF(#REF!=0," ",F142/#REF!)</f>
        <v>#REF!</v>
      </c>
      <c r="O142" s="16" t="e">
        <f>IF(#REF!=0," ",#REF!/#REF!)</f>
        <v>#REF!</v>
      </c>
      <c r="P142" s="16" t="e">
        <f t="shared" si="10"/>
        <v>#REF!</v>
      </c>
      <c r="Q142" s="17" t="e">
        <f t="shared" si="11"/>
        <v>#REF!</v>
      </c>
      <c r="R142" s="7">
        <v>496.7</v>
      </c>
      <c r="S142" s="7">
        <v>0</v>
      </c>
    </row>
    <row r="143" spans="1:20" s="1" customFormat="1" ht="14.4">
      <c r="A143" s="6" t="s">
        <v>99</v>
      </c>
      <c r="B143" s="7">
        <f t="shared" si="8"/>
        <v>15056078.3024</v>
      </c>
      <c r="C143" s="8">
        <f t="shared" si="9"/>
        <v>11815994.8024</v>
      </c>
      <c r="D143" s="8">
        <v>0</v>
      </c>
      <c r="E143" s="9">
        <v>3240083.5</v>
      </c>
      <c r="F143" s="10">
        <v>0</v>
      </c>
      <c r="G143" s="10">
        <v>11160431.5824</v>
      </c>
      <c r="H143" s="10">
        <v>323836.93</v>
      </c>
      <c r="I143" s="10">
        <v>238117.73</v>
      </c>
      <c r="J143" s="10">
        <v>93608.56</v>
      </c>
      <c r="K143" s="11" t="e">
        <f>VLOOKUP(A143,[2]Sheet4!I:M,2,0)</f>
        <v>#N/A</v>
      </c>
      <c r="L143" s="12" t="e">
        <f>IF(#REF!=0," ",IF((D143+E143+G143)&gt;#REF!,"服务费超计划成本",""))</f>
        <v>#REF!</v>
      </c>
      <c r="M143" s="15" t="e">
        <f>IF(#REF!=0," ",IF(H143&gt;#REF!,"人工成本超计划成本"," "))</f>
        <v>#REF!</v>
      </c>
      <c r="N143" s="16" t="e">
        <f>IF(#REF!=0," ",F143/#REF!)</f>
        <v>#REF!</v>
      </c>
      <c r="O143" s="16" t="e">
        <f>IF(#REF!=0," ",#REF!/#REF!)</f>
        <v>#REF!</v>
      </c>
      <c r="P143" s="16" t="e">
        <f t="shared" si="10"/>
        <v>#REF!</v>
      </c>
      <c r="Q143" s="17" t="e">
        <f t="shared" si="11"/>
        <v>#REF!</v>
      </c>
      <c r="R143" s="7">
        <v>43200</v>
      </c>
      <c r="S143" s="7">
        <v>417065.36</v>
      </c>
    </row>
    <row r="144" spans="1:20" s="1" customFormat="1" ht="14.4">
      <c r="A144" s="6" t="s">
        <v>972</v>
      </c>
      <c r="B144" s="7">
        <f t="shared" si="8"/>
        <v>109160.9896</v>
      </c>
      <c r="C144" s="8">
        <f t="shared" si="9"/>
        <v>85220.989600000001</v>
      </c>
      <c r="D144" s="8">
        <v>1368</v>
      </c>
      <c r="E144" s="9">
        <v>22572</v>
      </c>
      <c r="F144" s="10">
        <v>0</v>
      </c>
      <c r="G144" s="10">
        <v>85220.989600000001</v>
      </c>
      <c r="H144" s="10">
        <v>0</v>
      </c>
      <c r="I144" s="10">
        <v>0</v>
      </c>
      <c r="J144" s="10">
        <v>0</v>
      </c>
      <c r="K144" s="11" t="e">
        <f>VLOOKUP(A144,[2]Sheet4!I:M,2,0)</f>
        <v>#N/A</v>
      </c>
      <c r="L144" s="12" t="e">
        <f>IF(#REF!=0," ",IF((D144+E144+G144)&gt;#REF!,"服务费超计划成本",""))</f>
        <v>#REF!</v>
      </c>
      <c r="M144" s="15" t="e">
        <f>IF(#REF!=0," ",IF(H144&gt;#REF!,"人工成本超计划成本"," "))</f>
        <v>#REF!</v>
      </c>
      <c r="N144" s="16" t="e">
        <f>IF(#REF!=0," ",F144/#REF!)</f>
        <v>#REF!</v>
      </c>
      <c r="O144" s="16" t="e">
        <f>IF(#REF!=0," ",#REF!/#REF!)</f>
        <v>#REF!</v>
      </c>
      <c r="P144" s="16" t="e">
        <f t="shared" si="10"/>
        <v>#REF!</v>
      </c>
      <c r="Q144" s="17" t="e">
        <f t="shared" si="11"/>
        <v>#REF!</v>
      </c>
      <c r="R144" s="7">
        <v>61172.84</v>
      </c>
      <c r="S144" s="7">
        <v>0</v>
      </c>
      <c r="T144" s="18"/>
    </row>
    <row r="145" spans="1:20" s="1" customFormat="1" ht="14.4">
      <c r="A145" s="6" t="s">
        <v>973</v>
      </c>
      <c r="B145" s="7">
        <f t="shared" si="8"/>
        <v>56840.9424</v>
      </c>
      <c r="C145" s="8">
        <f t="shared" si="9"/>
        <v>25865.9424</v>
      </c>
      <c r="D145" s="8">
        <v>14750</v>
      </c>
      <c r="E145" s="9">
        <v>16225</v>
      </c>
      <c r="F145" s="10">
        <v>0</v>
      </c>
      <c r="G145" s="10">
        <v>23009.992399999999</v>
      </c>
      <c r="H145" s="10">
        <v>2855.95</v>
      </c>
      <c r="I145" s="10">
        <v>0</v>
      </c>
      <c r="J145" s="10">
        <v>0</v>
      </c>
      <c r="K145" s="11" t="e">
        <f>VLOOKUP(A145,[2]Sheet4!I:M,2,0)</f>
        <v>#N/A</v>
      </c>
      <c r="L145" s="12" t="e">
        <f>IF(#REF!=0," ",IF((D145+E145+G145)&gt;#REF!,"服务费超计划成本",""))</f>
        <v>#REF!</v>
      </c>
      <c r="M145" s="15" t="e">
        <f>IF(#REF!=0," ",IF(H145&gt;#REF!,"人工成本超计划成本"," "))</f>
        <v>#REF!</v>
      </c>
      <c r="N145" s="16" t="e">
        <f>IF(#REF!=0," ",F145/#REF!)</f>
        <v>#REF!</v>
      </c>
      <c r="O145" s="16" t="e">
        <f>IF(#REF!=0," ",#REF!/#REF!)</f>
        <v>#REF!</v>
      </c>
      <c r="P145" s="16" t="e">
        <f t="shared" si="10"/>
        <v>#REF!</v>
      </c>
      <c r="Q145" s="17" t="e">
        <f t="shared" si="11"/>
        <v>#REF!</v>
      </c>
      <c r="R145" s="7">
        <v>61722.46</v>
      </c>
      <c r="S145" s="7">
        <v>285.58999999999997</v>
      </c>
      <c r="T145" s="18"/>
    </row>
    <row r="146" spans="1:20" s="1" customFormat="1" ht="14.4">
      <c r="A146" s="6" t="s">
        <v>974</v>
      </c>
      <c r="B146" s="7">
        <f t="shared" si="8"/>
        <v>20105.95</v>
      </c>
      <c r="C146" s="8">
        <f t="shared" si="9"/>
        <v>2855.95</v>
      </c>
      <c r="D146" s="8">
        <v>17250</v>
      </c>
      <c r="E146" s="9">
        <v>0</v>
      </c>
      <c r="F146" s="10">
        <v>0</v>
      </c>
      <c r="G146" s="10">
        <v>0</v>
      </c>
      <c r="H146" s="10">
        <v>2855.95</v>
      </c>
      <c r="I146" s="10">
        <v>0</v>
      </c>
      <c r="J146" s="10">
        <v>0</v>
      </c>
      <c r="K146" s="11" t="e">
        <f>VLOOKUP(A146,[2]Sheet4!I:M,2,0)</f>
        <v>#N/A</v>
      </c>
      <c r="L146" s="12" t="e">
        <f>IF(#REF!=0," ",IF((D146+E146+G146)&gt;#REF!,"服务费超计划成本",""))</f>
        <v>#REF!</v>
      </c>
      <c r="M146" s="15" t="e">
        <f>IF(#REF!=0," ",IF(H146&gt;#REF!,"人工成本超计划成本"," "))</f>
        <v>#REF!</v>
      </c>
      <c r="N146" s="16" t="e">
        <f>IF(#REF!=0," ",F146/#REF!)</f>
        <v>#REF!</v>
      </c>
      <c r="O146" s="16" t="e">
        <f>IF(#REF!=0," ",#REF!/#REF!)</f>
        <v>#REF!</v>
      </c>
      <c r="P146" s="16" t="e">
        <f t="shared" si="10"/>
        <v>#REF!</v>
      </c>
      <c r="Q146" s="17" t="e">
        <f t="shared" si="11"/>
        <v>#REF!</v>
      </c>
      <c r="R146" s="7">
        <v>136194.04999999999</v>
      </c>
      <c r="S146" s="7">
        <v>0</v>
      </c>
    </row>
    <row r="147" spans="1:20" s="1" customFormat="1" ht="14.4">
      <c r="A147" s="6" t="s">
        <v>975</v>
      </c>
      <c r="B147" s="7">
        <f t="shared" si="8"/>
        <v>131175.97</v>
      </c>
      <c r="C147" s="8">
        <f t="shared" si="9"/>
        <v>131175.97</v>
      </c>
      <c r="D147" s="8">
        <v>0</v>
      </c>
      <c r="E147" s="9">
        <v>0</v>
      </c>
      <c r="F147" s="10">
        <v>0</v>
      </c>
      <c r="G147" s="10">
        <v>0</v>
      </c>
      <c r="H147" s="10">
        <v>119081.52</v>
      </c>
      <c r="I147" s="10">
        <v>0</v>
      </c>
      <c r="J147" s="10">
        <v>12094.45</v>
      </c>
      <c r="K147" s="11" t="e">
        <f>VLOOKUP(A147,[2]Sheet4!I:M,2,0)</f>
        <v>#N/A</v>
      </c>
      <c r="L147" s="12" t="e">
        <f>IF(#REF!=0," ",IF((D147+E147+G147)&gt;#REF!,"服务费超计划成本",""))</f>
        <v>#REF!</v>
      </c>
      <c r="M147" s="15" t="e">
        <f>IF(#REF!=0," ",IF(H147&gt;#REF!,"人工成本超计划成本"," "))</f>
        <v>#REF!</v>
      </c>
      <c r="N147" s="16" t="e">
        <f>IF(#REF!=0," ",F147/#REF!)</f>
        <v>#REF!</v>
      </c>
      <c r="O147" s="16" t="e">
        <f>IF(#REF!=0," ",#REF!/#REF!)</f>
        <v>#REF!</v>
      </c>
      <c r="P147" s="16" t="e">
        <f t="shared" si="10"/>
        <v>#REF!</v>
      </c>
      <c r="Q147" s="17" t="e">
        <f t="shared" si="11"/>
        <v>#REF!</v>
      </c>
      <c r="R147" s="7">
        <v>96930</v>
      </c>
      <c r="S147" s="7">
        <v>13117.6</v>
      </c>
    </row>
    <row r="148" spans="1:20" s="1" customFormat="1" ht="14.4">
      <c r="A148" s="6" t="s">
        <v>976</v>
      </c>
      <c r="B148" s="7">
        <f t="shared" si="8"/>
        <v>950542.88</v>
      </c>
      <c r="C148" s="8">
        <f t="shared" si="9"/>
        <v>950542.88</v>
      </c>
      <c r="D148" s="8">
        <v>0</v>
      </c>
      <c r="E148" s="9">
        <v>0</v>
      </c>
      <c r="F148" s="10">
        <v>0</v>
      </c>
      <c r="G148" s="10">
        <v>0</v>
      </c>
      <c r="H148" s="10">
        <v>774068.9</v>
      </c>
      <c r="I148" s="10">
        <v>107183.38</v>
      </c>
      <c r="J148" s="10">
        <v>69290.600000000006</v>
      </c>
      <c r="K148" s="11" t="e">
        <f>VLOOKUP(A148,[2]Sheet4!I:M,2,0)</f>
        <v>#N/A</v>
      </c>
      <c r="L148" s="12" t="e">
        <f>IF(#REF!=0," ",IF((D148+E148+G148)&gt;#REF!,"服务费超计划成本",""))</f>
        <v>#REF!</v>
      </c>
      <c r="M148" s="15" t="e">
        <f>IF(#REF!=0," ",IF(H148&gt;#REF!,"人工成本超计划成本"," "))</f>
        <v>#REF!</v>
      </c>
      <c r="N148" s="16" t="e">
        <f>IF(#REF!=0," ",F148/#REF!)</f>
        <v>#REF!</v>
      </c>
      <c r="O148" s="16" t="e">
        <f>IF(#REF!=0," ",#REF!/#REF!)</f>
        <v>#REF!</v>
      </c>
      <c r="P148" s="16" t="e">
        <f t="shared" si="10"/>
        <v>#REF!</v>
      </c>
      <c r="Q148" s="17" t="e">
        <f t="shared" si="11"/>
        <v>#REF!</v>
      </c>
      <c r="R148" s="7">
        <v>277316.62</v>
      </c>
      <c r="S148" s="7">
        <v>0</v>
      </c>
    </row>
    <row r="149" spans="1:20" s="1" customFormat="1" ht="14.4">
      <c r="A149" s="6" t="s">
        <v>196</v>
      </c>
      <c r="B149" s="7">
        <f t="shared" si="8"/>
        <v>2460719.2903999998</v>
      </c>
      <c r="C149" s="8">
        <f t="shared" si="9"/>
        <v>2403719.2903999998</v>
      </c>
      <c r="D149" s="8">
        <v>0</v>
      </c>
      <c r="E149" s="9">
        <v>57000</v>
      </c>
      <c r="F149" s="10">
        <v>2151379.33</v>
      </c>
      <c r="G149" s="10">
        <v>228000.00039999999</v>
      </c>
      <c r="H149" s="10">
        <v>18370.07</v>
      </c>
      <c r="I149" s="10">
        <v>4030.74</v>
      </c>
      <c r="J149" s="10">
        <v>1939.15</v>
      </c>
      <c r="K149" s="11" t="e">
        <f>VLOOKUP(A149,[2]Sheet4!I:M,2,0)</f>
        <v>#N/A</v>
      </c>
      <c r="L149" s="12" t="e">
        <f>IF(#REF!=0," ",IF((D149+E149+G149)&gt;#REF!,"服务费超计划成本",""))</f>
        <v>#REF!</v>
      </c>
      <c r="M149" s="15" t="e">
        <f>IF(#REF!=0," ",IF(H149&gt;#REF!,"人工成本超计划成本"," "))</f>
        <v>#REF!</v>
      </c>
      <c r="N149" s="16" t="e">
        <f>IF(#REF!=0," ",F149/#REF!)</f>
        <v>#REF!</v>
      </c>
      <c r="O149" s="16" t="e">
        <f>IF(#REF!=0," ",#REF!/#REF!)</f>
        <v>#REF!</v>
      </c>
      <c r="P149" s="16" t="e">
        <f t="shared" si="10"/>
        <v>#REF!</v>
      </c>
      <c r="Q149" s="17" t="e">
        <f t="shared" si="11"/>
        <v>#REF!</v>
      </c>
      <c r="R149" s="7">
        <v>0</v>
      </c>
      <c r="S149" s="7">
        <v>0</v>
      </c>
    </row>
    <row r="150" spans="1:20" s="1" customFormat="1" ht="14.4">
      <c r="A150" s="6" t="s">
        <v>128</v>
      </c>
      <c r="B150" s="7">
        <f t="shared" si="8"/>
        <v>1702736.6378000001</v>
      </c>
      <c r="C150" s="8">
        <f t="shared" si="9"/>
        <v>1566236.6378000001</v>
      </c>
      <c r="D150" s="8">
        <v>0</v>
      </c>
      <c r="E150" s="9">
        <v>136500</v>
      </c>
      <c r="F150" s="10">
        <v>0</v>
      </c>
      <c r="G150" s="10">
        <v>1395999.9978</v>
      </c>
      <c r="H150" s="10">
        <v>90117.1</v>
      </c>
      <c r="I150" s="10">
        <v>59019.22</v>
      </c>
      <c r="J150" s="10">
        <v>21100.32</v>
      </c>
      <c r="K150" s="11" t="e">
        <f>VLOOKUP(A150,[2]Sheet4!I:M,2,0)</f>
        <v>#N/A</v>
      </c>
      <c r="L150" s="12" t="e">
        <f>IF(#REF!=0," ",IF((D150+E150+G150)&gt;#REF!,"服务费超计划成本",""))</f>
        <v>#REF!</v>
      </c>
      <c r="M150" s="15" t="e">
        <f>IF(#REF!=0," ",IF(H150&gt;#REF!,"人工成本超计划成本"," "))</f>
        <v>#REF!</v>
      </c>
      <c r="N150" s="16" t="e">
        <f>IF(#REF!=0," ",F150/#REF!)</f>
        <v>#REF!</v>
      </c>
      <c r="O150" s="16" t="e">
        <f>IF(#REF!=0," ",#REF!/#REF!)</f>
        <v>#REF!</v>
      </c>
      <c r="P150" s="16" t="e">
        <f t="shared" si="10"/>
        <v>#REF!</v>
      </c>
      <c r="Q150" s="17" t="e">
        <f t="shared" si="11"/>
        <v>#REF!</v>
      </c>
      <c r="R150" s="7">
        <v>28574.66</v>
      </c>
      <c r="S150" s="7">
        <v>2347.12</v>
      </c>
    </row>
    <row r="151" spans="1:20" s="1" customFormat="1" ht="14.4">
      <c r="A151" s="6" t="s">
        <v>977</v>
      </c>
      <c r="B151" s="7">
        <f t="shared" si="8"/>
        <v>20000</v>
      </c>
      <c r="C151" s="8">
        <f t="shared" si="9"/>
        <v>20000</v>
      </c>
      <c r="D151" s="8">
        <v>0</v>
      </c>
      <c r="E151" s="9">
        <v>0</v>
      </c>
      <c r="F151" s="10">
        <v>0</v>
      </c>
      <c r="G151" s="10">
        <v>0</v>
      </c>
      <c r="H151" s="10">
        <v>0</v>
      </c>
      <c r="I151" s="10">
        <v>20000</v>
      </c>
      <c r="J151" s="10">
        <v>0</v>
      </c>
      <c r="K151" s="11" t="e">
        <f>VLOOKUP(A151,[2]Sheet4!I:M,2,0)</f>
        <v>#N/A</v>
      </c>
      <c r="L151" s="12" t="e">
        <f>IF(#REF!=0," ",IF((D151+E151+G151)&gt;#REF!,"服务费超计划成本",""))</f>
        <v>#REF!</v>
      </c>
      <c r="M151" s="15" t="e">
        <f>IF(#REF!=0," ",IF(H151&gt;#REF!,"人工成本超计划成本"," "))</f>
        <v>#REF!</v>
      </c>
      <c r="N151" s="16" t="e">
        <f>IF(#REF!=0," ",F151/#REF!)</f>
        <v>#REF!</v>
      </c>
      <c r="O151" s="16" t="e">
        <f>IF(#REF!=0," ",#REF!/#REF!)</f>
        <v>#REF!</v>
      </c>
      <c r="P151" s="16" t="e">
        <f t="shared" si="10"/>
        <v>#REF!</v>
      </c>
      <c r="Q151" s="17" t="e">
        <f t="shared" si="11"/>
        <v>#REF!</v>
      </c>
      <c r="R151" s="7">
        <v>0</v>
      </c>
      <c r="S151" s="7">
        <v>1720.43</v>
      </c>
    </row>
    <row r="152" spans="1:20" s="1" customFormat="1" ht="14.4">
      <c r="A152" s="6" t="s">
        <v>978</v>
      </c>
      <c r="B152" s="7">
        <f t="shared" si="8"/>
        <v>100384.9978</v>
      </c>
      <c r="C152" s="8">
        <f t="shared" si="9"/>
        <v>41849.997799999997</v>
      </c>
      <c r="D152" s="8">
        <v>0</v>
      </c>
      <c r="E152" s="9">
        <v>58535</v>
      </c>
      <c r="F152" s="10">
        <v>0</v>
      </c>
      <c r="G152" s="10">
        <v>41849.997799999997</v>
      </c>
      <c r="H152" s="10">
        <v>0</v>
      </c>
      <c r="I152" s="10">
        <v>0</v>
      </c>
      <c r="J152" s="10">
        <v>0</v>
      </c>
      <c r="K152" s="11" t="e">
        <f>VLOOKUP(A152,[2]Sheet4!I:M,2,0)</f>
        <v>#N/A</v>
      </c>
      <c r="L152" s="12" t="e">
        <f>IF(#REF!=0," ",IF((D152+E152+G152)&gt;#REF!,"服务费超计划成本",""))</f>
        <v>#REF!</v>
      </c>
      <c r="M152" s="15" t="e">
        <f>IF(#REF!=0," ",IF(H152&gt;#REF!,"人工成本超计划成本"," "))</f>
        <v>#REF!</v>
      </c>
      <c r="N152" s="16" t="e">
        <f>IF(#REF!=0," ",F152/#REF!)</f>
        <v>#REF!</v>
      </c>
      <c r="O152" s="16" t="e">
        <f>IF(#REF!=0," ",#REF!/#REF!)</f>
        <v>#REF!</v>
      </c>
      <c r="P152" s="16" t="e">
        <f t="shared" si="10"/>
        <v>#REF!</v>
      </c>
      <c r="Q152" s="17" t="e">
        <f t="shared" si="11"/>
        <v>#REF!</v>
      </c>
      <c r="R152" s="7">
        <v>96000</v>
      </c>
      <c r="S152" s="7">
        <v>0</v>
      </c>
      <c r="T152" s="18"/>
    </row>
    <row r="153" spans="1:20" s="1" customFormat="1" ht="14.4">
      <c r="A153" s="6" t="s">
        <v>979</v>
      </c>
      <c r="B153" s="7">
        <f t="shared" si="8"/>
        <v>0</v>
      </c>
      <c r="C153" s="8">
        <f t="shared" si="9"/>
        <v>0</v>
      </c>
      <c r="D153" s="8">
        <v>0</v>
      </c>
      <c r="E153" s="9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 t="e">
        <f>VLOOKUP(A153,[2]Sheet4!I:M,2,0)</f>
        <v>#N/A</v>
      </c>
      <c r="L153" s="12" t="e">
        <f>IF(#REF!=0," ",IF((D153+E153+G153)&gt;#REF!,"服务费超计划成本",""))</f>
        <v>#REF!</v>
      </c>
      <c r="M153" s="15" t="e">
        <f>IF(#REF!=0," ",IF(H153&gt;#REF!,"人工成本超计划成本"," "))</f>
        <v>#REF!</v>
      </c>
      <c r="N153" s="16" t="e">
        <f>IF(#REF!=0," ",F153/#REF!)</f>
        <v>#REF!</v>
      </c>
      <c r="O153" s="16" t="e">
        <f>IF(#REF!=0," ",#REF!/#REF!)</f>
        <v>#REF!</v>
      </c>
      <c r="P153" s="16" t="e">
        <f t="shared" si="10"/>
        <v>#REF!</v>
      </c>
      <c r="Q153" s="17" t="e">
        <f t="shared" si="11"/>
        <v>#REF!</v>
      </c>
      <c r="R153" s="7">
        <v>41100</v>
      </c>
      <c r="S153" s="7">
        <v>0</v>
      </c>
    </row>
    <row r="154" spans="1:20" s="1" customFormat="1" ht="14.4">
      <c r="A154" s="6" t="s">
        <v>980</v>
      </c>
      <c r="B154" s="7">
        <f t="shared" si="8"/>
        <v>360965.80339999998</v>
      </c>
      <c r="C154" s="8">
        <f t="shared" si="9"/>
        <v>360965.80339999998</v>
      </c>
      <c r="D154" s="8">
        <v>0</v>
      </c>
      <c r="E154" s="9">
        <v>0</v>
      </c>
      <c r="F154" s="10">
        <v>0</v>
      </c>
      <c r="G154" s="10">
        <v>242000.00339999999</v>
      </c>
      <c r="H154" s="10">
        <v>100992.4</v>
      </c>
      <c r="I154" s="10">
        <v>0</v>
      </c>
      <c r="J154" s="10">
        <v>17973.400000000001</v>
      </c>
      <c r="K154" s="11" t="e">
        <f>VLOOKUP(A154,[2]Sheet4!I:M,2,0)</f>
        <v>#N/A</v>
      </c>
      <c r="L154" s="12" t="e">
        <f>IF(#REF!=0," ",IF((D154+E154+G154)&gt;#REF!,"服务费超计划成本",""))</f>
        <v>#REF!</v>
      </c>
      <c r="M154" s="15" t="e">
        <f>IF(#REF!=0," ",IF(H154&gt;#REF!,"人工成本超计划成本"," "))</f>
        <v>#REF!</v>
      </c>
      <c r="N154" s="16" t="e">
        <f>IF(#REF!=0," ",F154/#REF!)</f>
        <v>#REF!</v>
      </c>
      <c r="O154" s="16" t="e">
        <f>IF(#REF!=0," ",#REF!/#REF!)</f>
        <v>#REF!</v>
      </c>
      <c r="P154" s="16" t="e">
        <f t="shared" si="10"/>
        <v>#REF!</v>
      </c>
      <c r="Q154" s="17" t="e">
        <f t="shared" si="11"/>
        <v>#REF!</v>
      </c>
      <c r="R154" s="7">
        <v>58198.11</v>
      </c>
      <c r="S154" s="7">
        <v>0</v>
      </c>
    </row>
    <row r="155" spans="1:20" s="1" customFormat="1" ht="14.4">
      <c r="A155" s="6" t="s">
        <v>981</v>
      </c>
      <c r="B155" s="7">
        <f t="shared" si="8"/>
        <v>262792.87540000002</v>
      </c>
      <c r="C155" s="8">
        <f t="shared" si="9"/>
        <v>178002.87540000002</v>
      </c>
      <c r="D155" s="8">
        <v>13125</v>
      </c>
      <c r="E155" s="9">
        <v>71665</v>
      </c>
      <c r="F155" s="10">
        <v>0</v>
      </c>
      <c r="G155" s="10">
        <v>157435.00539999999</v>
      </c>
      <c r="H155" s="10">
        <v>17224.98</v>
      </c>
      <c r="I155" s="10">
        <v>1301</v>
      </c>
      <c r="J155" s="10">
        <v>2041.89</v>
      </c>
      <c r="K155" s="11" t="e">
        <f>VLOOKUP(A155,[2]Sheet4!I:M,2,0)</f>
        <v>#N/A</v>
      </c>
      <c r="L155" s="12" t="e">
        <f>IF(#REF!=0," ",IF((D155+E155+G155)&gt;#REF!,"服务费超计划成本",""))</f>
        <v>#REF!</v>
      </c>
      <c r="M155" s="15" t="e">
        <f>IF(#REF!=0," ",IF(H155&gt;#REF!,"人工成本超计划成本"," "))</f>
        <v>#REF!</v>
      </c>
      <c r="N155" s="16" t="e">
        <f>IF(#REF!=0," ",F155/#REF!)</f>
        <v>#REF!</v>
      </c>
      <c r="O155" s="16" t="e">
        <f>IF(#REF!=0," ",#REF!/#REF!)</f>
        <v>#REF!</v>
      </c>
      <c r="P155" s="16" t="e">
        <f t="shared" si="10"/>
        <v>#REF!</v>
      </c>
      <c r="Q155" s="17" t="e">
        <f t="shared" si="11"/>
        <v>#REF!</v>
      </c>
      <c r="R155" s="7">
        <v>103308.54</v>
      </c>
      <c r="S155" s="7">
        <v>0</v>
      </c>
      <c r="T155" s="18"/>
    </row>
    <row r="156" spans="1:20" s="1" customFormat="1" ht="14.4">
      <c r="A156" s="6" t="s">
        <v>115</v>
      </c>
      <c r="B156" s="7">
        <f t="shared" si="8"/>
        <v>3228472.3986</v>
      </c>
      <c r="C156" s="8">
        <f t="shared" si="9"/>
        <v>2931988.3986</v>
      </c>
      <c r="D156" s="8">
        <v>100422</v>
      </c>
      <c r="E156" s="9">
        <v>196062</v>
      </c>
      <c r="F156" s="10">
        <v>1115831.04</v>
      </c>
      <c r="G156" s="10">
        <v>1500036.0086000001</v>
      </c>
      <c r="H156" s="10">
        <v>205191.07</v>
      </c>
      <c r="I156" s="10">
        <v>88642.09</v>
      </c>
      <c r="J156" s="10">
        <v>22288.19</v>
      </c>
      <c r="K156" s="11" t="e">
        <f>VLOOKUP(A156,[2]Sheet4!I:M,2,0)</f>
        <v>#N/A</v>
      </c>
      <c r="L156" s="12" t="e">
        <f>IF(#REF!=0," ",IF((D156+E156+G156)&gt;#REF!,"服务费超计划成本",""))</f>
        <v>#REF!</v>
      </c>
      <c r="M156" s="15" t="e">
        <f>IF(#REF!=0," ",IF(H156&gt;#REF!,"人工成本超计划成本"," "))</f>
        <v>#REF!</v>
      </c>
      <c r="N156" s="16" t="e">
        <f>IF(#REF!=0," ",F156/#REF!)</f>
        <v>#REF!</v>
      </c>
      <c r="O156" s="16" t="e">
        <f>IF(#REF!=0," ",#REF!/#REF!)</f>
        <v>#REF!</v>
      </c>
      <c r="P156" s="16" t="e">
        <f t="shared" si="10"/>
        <v>#REF!</v>
      </c>
      <c r="Q156" s="17" t="e">
        <f t="shared" si="11"/>
        <v>#REF!</v>
      </c>
      <c r="R156" s="7">
        <v>3836.36</v>
      </c>
      <c r="S156" s="7">
        <v>1507628.36</v>
      </c>
    </row>
    <row r="157" spans="1:20" s="1" customFormat="1" ht="14.4">
      <c r="A157" s="6" t="s">
        <v>982</v>
      </c>
      <c r="B157" s="7">
        <f t="shared" si="8"/>
        <v>730129.78860000009</v>
      </c>
      <c r="C157" s="8">
        <f t="shared" si="9"/>
        <v>580129.78860000009</v>
      </c>
      <c r="D157" s="8">
        <v>0</v>
      </c>
      <c r="E157" s="9">
        <v>150000</v>
      </c>
      <c r="F157" s="10">
        <v>0</v>
      </c>
      <c r="G157" s="10">
        <v>429118.0086</v>
      </c>
      <c r="H157" s="10">
        <v>100754.69</v>
      </c>
      <c r="I157" s="10">
        <v>31456.16</v>
      </c>
      <c r="J157" s="10">
        <v>18800.93</v>
      </c>
      <c r="K157" s="11" t="e">
        <f>VLOOKUP(A157,[2]Sheet4!I:M,2,0)</f>
        <v>#N/A</v>
      </c>
      <c r="L157" s="12" t="e">
        <f>IF(#REF!=0," ",IF((D157+E157+G157)&gt;#REF!,"服务费超计划成本",""))</f>
        <v>#REF!</v>
      </c>
      <c r="M157" s="15" t="e">
        <f>IF(#REF!=0," ",IF(H157&gt;#REF!,"人工成本超计划成本"," "))</f>
        <v>#REF!</v>
      </c>
      <c r="N157" s="16" t="e">
        <f>IF(#REF!=0," ",F157/#REF!)</f>
        <v>#REF!</v>
      </c>
      <c r="O157" s="16" t="e">
        <f>IF(#REF!=0," ",#REF!/#REF!)</f>
        <v>#REF!</v>
      </c>
      <c r="P157" s="16" t="e">
        <f t="shared" si="10"/>
        <v>#REF!</v>
      </c>
      <c r="Q157" s="17" t="e">
        <f t="shared" si="11"/>
        <v>#REF!</v>
      </c>
      <c r="R157" s="7">
        <v>74060.84</v>
      </c>
      <c r="S157" s="7">
        <v>0</v>
      </c>
    </row>
    <row r="158" spans="1:20" s="1" customFormat="1" ht="14.4">
      <c r="A158" s="6" t="s">
        <v>983</v>
      </c>
      <c r="B158" s="7">
        <f t="shared" si="8"/>
        <v>3975368.5747999996</v>
      </c>
      <c r="C158" s="8">
        <f t="shared" si="9"/>
        <v>3975368.5747999996</v>
      </c>
      <c r="D158" s="8">
        <v>0</v>
      </c>
      <c r="E158" s="9">
        <v>0</v>
      </c>
      <c r="F158" s="10">
        <v>0</v>
      </c>
      <c r="G158" s="10">
        <v>2777770.8947999999</v>
      </c>
      <c r="H158" s="10">
        <v>853283.31</v>
      </c>
      <c r="I158" s="10">
        <v>268474.55</v>
      </c>
      <c r="J158" s="10">
        <v>75839.820000000007</v>
      </c>
      <c r="K158" s="11" t="e">
        <f>VLOOKUP(A158,[2]Sheet4!I:M,2,0)</f>
        <v>#N/A</v>
      </c>
      <c r="L158" s="12" t="e">
        <f>IF(#REF!=0," ",IF((D158+E158+G158)&gt;#REF!,"服务费超计划成本",""))</f>
        <v>#REF!</v>
      </c>
      <c r="M158" s="15" t="e">
        <f>IF(#REF!=0," ",IF(H158&gt;#REF!,"人工成本超计划成本"," "))</f>
        <v>#REF!</v>
      </c>
      <c r="N158" s="16" t="e">
        <f>IF(#REF!=0," ",F158/#REF!)</f>
        <v>#REF!</v>
      </c>
      <c r="O158" s="16" t="e">
        <f>IF(#REF!=0," ",#REF!/#REF!)</f>
        <v>#REF!</v>
      </c>
      <c r="P158" s="16" t="e">
        <f t="shared" si="10"/>
        <v>#REF!</v>
      </c>
      <c r="Q158" s="17" t="e">
        <f t="shared" si="11"/>
        <v>#REF!</v>
      </c>
      <c r="R158" s="7">
        <v>1775984.61</v>
      </c>
      <c r="S158" s="7">
        <v>0</v>
      </c>
    </row>
    <row r="159" spans="1:20" s="1" customFormat="1" ht="12.75" customHeight="1">
      <c r="A159" s="6" t="s">
        <v>984</v>
      </c>
      <c r="B159" s="7">
        <f t="shared" si="8"/>
        <v>767867.08</v>
      </c>
      <c r="C159" s="8">
        <f t="shared" si="9"/>
        <v>437867.07999999996</v>
      </c>
      <c r="D159" s="8">
        <v>0</v>
      </c>
      <c r="E159" s="9">
        <v>330000</v>
      </c>
      <c r="F159" s="10">
        <v>0</v>
      </c>
      <c r="G159" s="10">
        <v>297330</v>
      </c>
      <c r="H159" s="10">
        <v>98224.49</v>
      </c>
      <c r="I159" s="10">
        <v>39032.49</v>
      </c>
      <c r="J159" s="10">
        <v>3280.1</v>
      </c>
      <c r="K159" s="11" t="e">
        <f>VLOOKUP(A159,[2]Sheet4!I:M,2,0)</f>
        <v>#N/A</v>
      </c>
      <c r="L159" s="12" t="e">
        <f>IF(#REF!=0," ",IF((D159+E159+G159)&gt;#REF!,"服务费超计划成本",""))</f>
        <v>#REF!</v>
      </c>
      <c r="M159" s="15" t="e">
        <f>IF(#REF!=0," ",IF(H159&gt;#REF!,"人工成本超计划成本"," "))</f>
        <v>#REF!</v>
      </c>
      <c r="N159" s="16" t="e">
        <f>IF(#REF!=0," ",F159/#REF!)</f>
        <v>#REF!</v>
      </c>
      <c r="O159" s="16" t="e">
        <f>IF(#REF!=0," ",#REF!/#REF!)</f>
        <v>#REF!</v>
      </c>
      <c r="P159" s="16" t="e">
        <f t="shared" si="10"/>
        <v>#REF!</v>
      </c>
      <c r="Q159" s="17" t="e">
        <f t="shared" si="11"/>
        <v>#REF!</v>
      </c>
      <c r="R159" s="7">
        <v>328062.92</v>
      </c>
      <c r="S159" s="7">
        <v>0</v>
      </c>
      <c r="T159" s="18"/>
    </row>
    <row r="160" spans="1:20" s="1" customFormat="1" ht="14.4">
      <c r="A160" s="6" t="s">
        <v>985</v>
      </c>
      <c r="B160" s="7">
        <f t="shared" si="8"/>
        <v>361891.43959999993</v>
      </c>
      <c r="C160" s="8">
        <f t="shared" si="9"/>
        <v>327041.43959999993</v>
      </c>
      <c r="D160" s="8">
        <v>0</v>
      </c>
      <c r="E160" s="9">
        <v>34850</v>
      </c>
      <c r="F160" s="10">
        <v>0</v>
      </c>
      <c r="G160" s="10">
        <v>149359.99960000001</v>
      </c>
      <c r="H160" s="10">
        <v>136388.35999999999</v>
      </c>
      <c r="I160" s="10">
        <v>29148.54</v>
      </c>
      <c r="J160" s="10">
        <v>12144.54</v>
      </c>
      <c r="K160" s="11" t="e">
        <f>VLOOKUP(A160,[2]Sheet4!I:M,2,0)</f>
        <v>#N/A</v>
      </c>
      <c r="L160" s="12" t="e">
        <f>IF(#REF!=0," ",IF((D160+E160+G160)&gt;#REF!,"服务费超计划成本",""))</f>
        <v>#REF!</v>
      </c>
      <c r="M160" s="15" t="e">
        <f>IF(#REF!=0," ",IF(H160&gt;#REF!,"人工成本超计划成本"," "))</f>
        <v>#REF!</v>
      </c>
      <c r="N160" s="16" t="e">
        <f>IF(#REF!=0," ",F160/#REF!)</f>
        <v>#REF!</v>
      </c>
      <c r="O160" s="16" t="e">
        <f>IF(#REF!=0," ",#REF!/#REF!)</f>
        <v>#REF!</v>
      </c>
      <c r="P160" s="16" t="e">
        <f t="shared" si="10"/>
        <v>#REF!</v>
      </c>
      <c r="Q160" s="17" t="e">
        <f t="shared" si="11"/>
        <v>#REF!</v>
      </c>
      <c r="R160" s="7">
        <v>93612.9</v>
      </c>
      <c r="S160" s="7">
        <v>0</v>
      </c>
      <c r="T160" s="18"/>
    </row>
    <row r="161" spans="1:19" s="1" customFormat="1" ht="14.4">
      <c r="A161" s="6" t="s">
        <v>986</v>
      </c>
      <c r="B161" s="7">
        <f t="shared" si="8"/>
        <v>329999.995</v>
      </c>
      <c r="C161" s="8">
        <f t="shared" si="9"/>
        <v>329999.995</v>
      </c>
      <c r="D161" s="8">
        <v>0</v>
      </c>
      <c r="E161" s="9">
        <v>0</v>
      </c>
      <c r="F161" s="10">
        <v>0</v>
      </c>
      <c r="G161" s="10">
        <v>329999.995</v>
      </c>
      <c r="H161" s="10">
        <v>0</v>
      </c>
      <c r="I161" s="10">
        <v>0</v>
      </c>
      <c r="J161" s="10">
        <v>0</v>
      </c>
      <c r="K161" s="11" t="e">
        <f>VLOOKUP(A161,[2]Sheet4!I:M,2,0)</f>
        <v>#N/A</v>
      </c>
      <c r="L161" s="12" t="e">
        <f>IF(#REF!=0," ",IF((D161+E161+G161)&gt;#REF!,"服务费超计划成本",""))</f>
        <v>#REF!</v>
      </c>
      <c r="M161" s="15" t="e">
        <f>IF(#REF!=0," ",IF(H161&gt;#REF!,"人工成本超计划成本"," "))</f>
        <v>#REF!</v>
      </c>
      <c r="N161" s="16" t="e">
        <f>IF(#REF!=0," ",F161/#REF!)</f>
        <v>#REF!</v>
      </c>
      <c r="O161" s="16" t="e">
        <f>IF(#REF!=0," ",#REF!/#REF!)</f>
        <v>#REF!</v>
      </c>
      <c r="P161" s="16" t="e">
        <f t="shared" si="10"/>
        <v>#REF!</v>
      </c>
      <c r="Q161" s="17" t="e">
        <f t="shared" si="11"/>
        <v>#REF!</v>
      </c>
      <c r="R161" s="7">
        <v>0</v>
      </c>
      <c r="S161" s="7">
        <v>0</v>
      </c>
    </row>
    <row r="162" spans="1:19" s="1" customFormat="1" ht="14.4">
      <c r="A162" s="6" t="s">
        <v>987</v>
      </c>
      <c r="B162" s="7">
        <f t="shared" si="8"/>
        <v>131800.00099999999</v>
      </c>
      <c r="C162" s="8">
        <f t="shared" si="9"/>
        <v>131800.00099999999</v>
      </c>
      <c r="D162" s="8">
        <v>0</v>
      </c>
      <c r="E162" s="9">
        <v>0</v>
      </c>
      <c r="F162" s="10">
        <v>0</v>
      </c>
      <c r="G162" s="10">
        <v>108900.001</v>
      </c>
      <c r="H162" s="10">
        <v>22900</v>
      </c>
      <c r="I162" s="10">
        <v>0</v>
      </c>
      <c r="J162" s="10">
        <v>0</v>
      </c>
      <c r="K162" s="11" t="e">
        <f>VLOOKUP(A162,[2]Sheet4!I:M,2,0)</f>
        <v>#N/A</v>
      </c>
      <c r="L162" s="12" t="e">
        <f>IF(#REF!=0," ",IF((D162+E162+G162)&gt;#REF!,"服务费超计划成本",""))</f>
        <v>#REF!</v>
      </c>
      <c r="M162" s="15" t="e">
        <f>IF(#REF!=0," ",IF(H162&gt;#REF!,"人工成本超计划成本"," "))</f>
        <v>#REF!</v>
      </c>
      <c r="N162" s="16" t="e">
        <f>IF(#REF!=0," ",F162/#REF!)</f>
        <v>#REF!</v>
      </c>
      <c r="O162" s="16" t="e">
        <f>IF(#REF!=0," ",#REF!/#REF!)</f>
        <v>#REF!</v>
      </c>
      <c r="P162" s="16" t="e">
        <f t="shared" si="10"/>
        <v>#REF!</v>
      </c>
      <c r="Q162" s="17" t="e">
        <f t="shared" si="11"/>
        <v>#REF!</v>
      </c>
      <c r="R162" s="7">
        <v>16200</v>
      </c>
      <c r="S162" s="7">
        <v>12563.59</v>
      </c>
    </row>
    <row r="163" spans="1:19" s="1" customFormat="1" ht="14.4">
      <c r="A163" s="6" t="s">
        <v>988</v>
      </c>
      <c r="B163" s="7">
        <f t="shared" si="8"/>
        <v>37925.480000000003</v>
      </c>
      <c r="C163" s="8">
        <f t="shared" si="9"/>
        <v>37925.480000000003</v>
      </c>
      <c r="D163" s="8">
        <v>0</v>
      </c>
      <c r="E163" s="9">
        <v>0</v>
      </c>
      <c r="F163" s="10">
        <v>0</v>
      </c>
      <c r="G163" s="10">
        <v>0</v>
      </c>
      <c r="H163" s="10">
        <v>28178.080000000002</v>
      </c>
      <c r="I163" s="10">
        <v>6629.71</v>
      </c>
      <c r="J163" s="10">
        <v>3117.69</v>
      </c>
      <c r="K163" s="11" t="e">
        <f>VLOOKUP(A163,[2]Sheet4!I:M,2,0)</f>
        <v>#N/A</v>
      </c>
      <c r="L163" s="12" t="e">
        <f>IF(#REF!=0," ",IF((D163+E163+G163)&gt;#REF!,"服务费超计划成本",""))</f>
        <v>#REF!</v>
      </c>
      <c r="M163" s="15" t="e">
        <f>IF(#REF!=0," ",IF(H163&gt;#REF!,"人工成本超计划成本"," "))</f>
        <v>#REF!</v>
      </c>
      <c r="N163" s="16" t="e">
        <f>IF(#REF!=0," ",F163/#REF!)</f>
        <v>#REF!</v>
      </c>
      <c r="O163" s="16" t="e">
        <f>IF(#REF!=0," ",#REF!/#REF!)</f>
        <v>#REF!</v>
      </c>
      <c r="P163" s="16" t="e">
        <f t="shared" si="10"/>
        <v>#REF!</v>
      </c>
      <c r="Q163" s="17" t="e">
        <f t="shared" si="11"/>
        <v>#REF!</v>
      </c>
      <c r="R163" s="7">
        <v>0</v>
      </c>
      <c r="S163" s="7">
        <v>0</v>
      </c>
    </row>
    <row r="164" spans="1:19" s="1" customFormat="1" ht="14.4">
      <c r="A164" s="6" t="s">
        <v>989</v>
      </c>
      <c r="B164" s="7">
        <f t="shared" si="8"/>
        <v>1883656.1900000002</v>
      </c>
      <c r="C164" s="8">
        <f t="shared" si="9"/>
        <v>1883656.1900000002</v>
      </c>
      <c r="D164" s="8">
        <v>0</v>
      </c>
      <c r="E164" s="9">
        <v>0</v>
      </c>
      <c r="F164" s="10">
        <v>0</v>
      </c>
      <c r="G164" s="10">
        <v>0</v>
      </c>
      <c r="H164" s="10">
        <v>1637735.12</v>
      </c>
      <c r="I164" s="10">
        <v>245921.07</v>
      </c>
      <c r="J164" s="10">
        <v>0</v>
      </c>
      <c r="K164" s="11" t="e">
        <f>VLOOKUP(A164,[2]Sheet4!I:M,2,0)</f>
        <v>#N/A</v>
      </c>
      <c r="L164" s="12" t="e">
        <f>IF(#REF!=0," ",IF((D164+E164+G164)&gt;#REF!,"服务费超计划成本",""))</f>
        <v>#REF!</v>
      </c>
      <c r="M164" s="15" t="e">
        <f>IF(#REF!=0," ",IF(H164&gt;#REF!,"人工成本超计划成本"," "))</f>
        <v>#REF!</v>
      </c>
      <c r="N164" s="16" t="e">
        <f>IF(#REF!=0," ",F164/#REF!)</f>
        <v>#REF!</v>
      </c>
      <c r="O164" s="16" t="e">
        <f>IF(#REF!=0," ",#REF!/#REF!)</f>
        <v>#REF!</v>
      </c>
      <c r="P164" s="16" t="e">
        <f t="shared" si="10"/>
        <v>#REF!</v>
      </c>
      <c r="Q164" s="17" t="e">
        <f t="shared" si="11"/>
        <v>#REF!</v>
      </c>
      <c r="R164" s="7">
        <v>0</v>
      </c>
      <c r="S164" s="7">
        <v>431151.74</v>
      </c>
    </row>
    <row r="165" spans="1:19" s="1" customFormat="1" ht="14.4">
      <c r="A165" s="6" t="s">
        <v>990</v>
      </c>
      <c r="B165" s="7">
        <f t="shared" si="8"/>
        <v>1297820.42</v>
      </c>
      <c r="C165" s="8">
        <f t="shared" si="9"/>
        <v>1297820.42</v>
      </c>
      <c r="D165" s="8">
        <v>0</v>
      </c>
      <c r="E165" s="9">
        <v>0</v>
      </c>
      <c r="F165" s="10">
        <v>0</v>
      </c>
      <c r="G165" s="10">
        <v>0</v>
      </c>
      <c r="H165" s="10">
        <v>1264923.6399999999</v>
      </c>
      <c r="I165" s="10">
        <v>32896.78</v>
      </c>
      <c r="J165" s="10">
        <v>0</v>
      </c>
      <c r="K165" s="11" t="e">
        <f>VLOOKUP(A165,[2]Sheet4!I:M,2,0)</f>
        <v>#N/A</v>
      </c>
      <c r="L165" s="12" t="e">
        <f>IF(#REF!=0," ",IF((D165+E165+G165)&gt;#REF!,"服务费超计划成本",""))</f>
        <v>#REF!</v>
      </c>
      <c r="M165" s="15" t="e">
        <f>IF(#REF!=0," ",IF(H165&gt;#REF!,"人工成本超计划成本"," "))</f>
        <v>#REF!</v>
      </c>
      <c r="N165" s="16" t="e">
        <f>IF(#REF!=0," ",F165/#REF!)</f>
        <v>#REF!</v>
      </c>
      <c r="O165" s="16" t="e">
        <f>IF(#REF!=0," ",#REF!/#REF!)</f>
        <v>#REF!</v>
      </c>
      <c r="P165" s="16" t="e">
        <f t="shared" si="10"/>
        <v>#REF!</v>
      </c>
      <c r="Q165" s="17" t="e">
        <f t="shared" si="11"/>
        <v>#REF!</v>
      </c>
      <c r="R165" s="7">
        <v>0</v>
      </c>
      <c r="S165" s="7">
        <v>298932.05</v>
      </c>
    </row>
    <row r="166" spans="1:19" s="1" customFormat="1" ht="14.4">
      <c r="A166" s="6" t="s">
        <v>991</v>
      </c>
      <c r="B166" s="7">
        <f t="shared" si="8"/>
        <v>251910.21999999997</v>
      </c>
      <c r="C166" s="8">
        <f t="shared" si="9"/>
        <v>251910.21999999997</v>
      </c>
      <c r="D166" s="8">
        <v>0</v>
      </c>
      <c r="E166" s="9">
        <v>0</v>
      </c>
      <c r="F166" s="10">
        <v>0</v>
      </c>
      <c r="G166" s="10">
        <v>0</v>
      </c>
      <c r="H166" s="10">
        <v>159444.18</v>
      </c>
      <c r="I166" s="10">
        <v>79838.86</v>
      </c>
      <c r="J166" s="10">
        <v>12627.18</v>
      </c>
      <c r="K166" s="11" t="e">
        <f>VLOOKUP(A166,[2]Sheet4!I:M,2,0)</f>
        <v>#N/A</v>
      </c>
      <c r="L166" s="12" t="e">
        <f>IF(#REF!=0," ",IF((D166+E166+G166)&gt;#REF!,"服务费超计划成本",""))</f>
        <v>#REF!</v>
      </c>
      <c r="M166" s="15" t="e">
        <f>IF(#REF!=0," ",IF(H166&gt;#REF!,"人工成本超计划成本"," "))</f>
        <v>#REF!</v>
      </c>
      <c r="N166" s="16" t="e">
        <f>IF(#REF!=0," ",F166/#REF!)</f>
        <v>#REF!</v>
      </c>
      <c r="O166" s="16" t="e">
        <f>IF(#REF!=0," ",#REF!/#REF!)</f>
        <v>#REF!</v>
      </c>
      <c r="P166" s="16" t="e">
        <f t="shared" si="10"/>
        <v>#REF!</v>
      </c>
      <c r="Q166" s="17" t="e">
        <f t="shared" si="11"/>
        <v>#REF!</v>
      </c>
      <c r="R166" s="7">
        <v>18233.96</v>
      </c>
      <c r="S166" s="7">
        <v>0</v>
      </c>
    </row>
    <row r="167" spans="1:19" s="1" customFormat="1" ht="14.4">
      <c r="A167" s="6" t="s">
        <v>992</v>
      </c>
      <c r="B167" s="7">
        <f t="shared" si="8"/>
        <v>404280.33</v>
      </c>
      <c r="C167" s="8">
        <f t="shared" si="9"/>
        <v>404280.33</v>
      </c>
      <c r="D167" s="8">
        <v>0</v>
      </c>
      <c r="E167" s="9">
        <v>0</v>
      </c>
      <c r="F167" s="10">
        <v>0</v>
      </c>
      <c r="G167" s="10">
        <v>0</v>
      </c>
      <c r="H167" s="10">
        <v>382500.77</v>
      </c>
      <c r="I167" s="10">
        <v>21779.56</v>
      </c>
      <c r="J167" s="10">
        <v>0</v>
      </c>
      <c r="K167" s="11" t="e">
        <f>VLOOKUP(A167,[2]Sheet4!I:M,2,0)</f>
        <v>#N/A</v>
      </c>
      <c r="L167" s="12" t="e">
        <f>IF(#REF!=0," ",IF((D167+E167+G167)&gt;#REF!,"服务费超计划成本",""))</f>
        <v>#REF!</v>
      </c>
      <c r="M167" s="15" t="e">
        <f>IF(#REF!=0," ",IF(H167&gt;#REF!,"人工成本超计划成本"," "))</f>
        <v>#REF!</v>
      </c>
      <c r="N167" s="16" t="e">
        <f>IF(#REF!=0," ",F167/#REF!)</f>
        <v>#REF!</v>
      </c>
      <c r="O167" s="16" t="e">
        <f>IF(#REF!=0," ",#REF!/#REF!)</f>
        <v>#REF!</v>
      </c>
      <c r="P167" s="16" t="e">
        <f t="shared" si="10"/>
        <v>#REF!</v>
      </c>
      <c r="Q167" s="17" t="e">
        <f t="shared" si="11"/>
        <v>#REF!</v>
      </c>
      <c r="R167" s="7">
        <v>0</v>
      </c>
      <c r="S167" s="7">
        <v>91289.11</v>
      </c>
    </row>
    <row r="168" spans="1:19" s="1" customFormat="1" ht="14.4">
      <c r="A168" s="6" t="s">
        <v>993</v>
      </c>
      <c r="B168" s="7">
        <f t="shared" si="8"/>
        <v>336019.99239999999</v>
      </c>
      <c r="C168" s="8">
        <f t="shared" si="9"/>
        <v>301259.99239999999</v>
      </c>
      <c r="D168" s="8">
        <v>0</v>
      </c>
      <c r="E168" s="9">
        <v>34760</v>
      </c>
      <c r="F168" s="10">
        <v>0</v>
      </c>
      <c r="G168" s="10">
        <v>301259.99239999999</v>
      </c>
      <c r="H168" s="10">
        <v>0</v>
      </c>
      <c r="I168" s="10">
        <v>0</v>
      </c>
      <c r="J168" s="10">
        <v>0</v>
      </c>
      <c r="K168" s="11" t="e">
        <f>VLOOKUP(A168,[2]Sheet4!I:M,2,0)</f>
        <v>#N/A</v>
      </c>
      <c r="L168" s="12" t="e">
        <f>IF(#REF!=0," ",IF((D168+E168+G168)&gt;#REF!,"服务费超计划成本",""))</f>
        <v>#REF!</v>
      </c>
      <c r="M168" s="15" t="e">
        <f>IF(#REF!=0," ",IF(H168&gt;#REF!,"人工成本超计划成本"," "))</f>
        <v>#REF!</v>
      </c>
      <c r="N168" s="16" t="e">
        <f>IF(#REF!=0," ",F168/#REF!)</f>
        <v>#REF!</v>
      </c>
      <c r="O168" s="16" t="e">
        <f>IF(#REF!=0," ",#REF!/#REF!)</f>
        <v>#REF!</v>
      </c>
      <c r="P168" s="16" t="e">
        <f t="shared" si="10"/>
        <v>#REF!</v>
      </c>
      <c r="Q168" s="17" t="e">
        <f t="shared" si="11"/>
        <v>#REF!</v>
      </c>
      <c r="R168" s="7">
        <v>63792.46</v>
      </c>
      <c r="S168" s="7">
        <v>0</v>
      </c>
    </row>
    <row r="169" spans="1:19" s="1" customFormat="1" ht="14.4">
      <c r="A169" s="6" t="s">
        <v>994</v>
      </c>
      <c r="B169" s="7">
        <f t="shared" si="8"/>
        <v>53909.998200000002</v>
      </c>
      <c r="C169" s="8">
        <f t="shared" si="9"/>
        <v>28259.998200000002</v>
      </c>
      <c r="D169" s="8">
        <v>25650</v>
      </c>
      <c r="E169" s="9">
        <v>0</v>
      </c>
      <c r="F169" s="10">
        <v>0</v>
      </c>
      <c r="G169" s="10">
        <v>13859.9982</v>
      </c>
      <c r="H169" s="10">
        <v>14400</v>
      </c>
      <c r="I169" s="10">
        <v>0</v>
      </c>
      <c r="J169" s="10">
        <v>0</v>
      </c>
      <c r="K169" s="11" t="e">
        <f>VLOOKUP(A169,[2]Sheet4!I:M,2,0)</f>
        <v>#N/A</v>
      </c>
      <c r="L169" s="12" t="e">
        <f>IF(#REF!=0," ",IF((D169+E169+G169)&gt;#REF!,"服务费超计划成本",""))</f>
        <v>#REF!</v>
      </c>
      <c r="M169" s="15" t="e">
        <f>IF(#REF!=0," ",IF(H169&gt;#REF!,"人工成本超计划成本"," "))</f>
        <v>#REF!</v>
      </c>
      <c r="N169" s="16" t="e">
        <f>IF(#REF!=0," ",F169/#REF!)</f>
        <v>#REF!</v>
      </c>
      <c r="O169" s="16" t="e">
        <f>IF(#REF!=0," ",#REF!/#REF!)</f>
        <v>#REF!</v>
      </c>
      <c r="P169" s="16" t="e">
        <f t="shared" si="10"/>
        <v>#REF!</v>
      </c>
      <c r="Q169" s="17" t="e">
        <f t="shared" si="11"/>
        <v>#REF!</v>
      </c>
      <c r="R169" s="7">
        <v>68624.52</v>
      </c>
      <c r="S169" s="7">
        <v>0</v>
      </c>
    </row>
    <row r="170" spans="1:19" s="1" customFormat="1" ht="14.4">
      <c r="A170" s="6" t="s">
        <v>995</v>
      </c>
      <c r="B170" s="7">
        <f t="shared" si="8"/>
        <v>241214.4602</v>
      </c>
      <c r="C170" s="8">
        <f t="shared" si="9"/>
        <v>205176.4602</v>
      </c>
      <c r="D170" s="8">
        <v>0</v>
      </c>
      <c r="E170" s="9">
        <v>36038</v>
      </c>
      <c r="F170" s="10">
        <v>0</v>
      </c>
      <c r="G170" s="10">
        <v>172680.01019999999</v>
      </c>
      <c r="H170" s="10">
        <v>14113.11</v>
      </c>
      <c r="I170" s="10">
        <v>14198.66</v>
      </c>
      <c r="J170" s="10">
        <v>4184.68</v>
      </c>
      <c r="K170" s="11" t="e">
        <f>VLOOKUP(A170,[2]Sheet4!I:M,2,0)</f>
        <v>#N/A</v>
      </c>
      <c r="L170" s="12" t="e">
        <f>IF(#REF!=0," ",IF((D170+E170+G170)&gt;#REF!,"服务费超计划成本",""))</f>
        <v>#REF!</v>
      </c>
      <c r="M170" s="15" t="e">
        <f>IF(#REF!=0," ",IF(H170&gt;#REF!,"人工成本超计划成本"," "))</f>
        <v>#REF!</v>
      </c>
      <c r="N170" s="16" t="e">
        <f>IF(#REF!=0," ",F170/#REF!)</f>
        <v>#REF!</v>
      </c>
      <c r="O170" s="16" t="e">
        <f>IF(#REF!=0," ",#REF!/#REF!)</f>
        <v>#REF!</v>
      </c>
      <c r="P170" s="16" t="e">
        <f t="shared" si="10"/>
        <v>#REF!</v>
      </c>
      <c r="Q170" s="17" t="e">
        <f t="shared" si="11"/>
        <v>#REF!</v>
      </c>
      <c r="R170" s="7">
        <v>720.01</v>
      </c>
      <c r="S170" s="7">
        <v>9555.32</v>
      </c>
    </row>
    <row r="171" spans="1:19" s="1" customFormat="1" ht="14.4">
      <c r="A171" s="6" t="s">
        <v>996</v>
      </c>
      <c r="B171" s="7">
        <f t="shared" si="8"/>
        <v>254239.99299999999</v>
      </c>
      <c r="C171" s="8">
        <f t="shared" si="9"/>
        <v>254239.99299999999</v>
      </c>
      <c r="D171" s="8">
        <v>0</v>
      </c>
      <c r="E171" s="9">
        <v>0</v>
      </c>
      <c r="F171" s="10">
        <v>0</v>
      </c>
      <c r="G171" s="10">
        <v>254239.99299999999</v>
      </c>
      <c r="H171" s="10">
        <v>0</v>
      </c>
      <c r="I171" s="10">
        <v>0</v>
      </c>
      <c r="J171" s="10">
        <v>0</v>
      </c>
      <c r="K171" s="11" t="e">
        <f>VLOOKUP(A171,[2]Sheet4!I:M,2,0)</f>
        <v>#N/A</v>
      </c>
      <c r="L171" s="12" t="e">
        <f>IF(#REF!=0," ",IF((D171+E171+G171)&gt;#REF!,"服务费超计划成本",""))</f>
        <v>#REF!</v>
      </c>
      <c r="M171" s="15" t="e">
        <f>IF(#REF!=0," ",IF(H171&gt;#REF!,"人工成本超计划成本"," "))</f>
        <v>#REF!</v>
      </c>
      <c r="N171" s="16" t="e">
        <f>IF(#REF!=0," ",F171/#REF!)</f>
        <v>#REF!</v>
      </c>
      <c r="O171" s="16" t="e">
        <f>IF(#REF!=0," ",#REF!/#REF!)</f>
        <v>#REF!</v>
      </c>
      <c r="P171" s="16" t="e">
        <f t="shared" si="10"/>
        <v>#REF!</v>
      </c>
      <c r="Q171" s="17" t="e">
        <f t="shared" si="11"/>
        <v>#REF!</v>
      </c>
      <c r="R171" s="7">
        <v>80500</v>
      </c>
      <c r="S171" s="7">
        <v>0</v>
      </c>
    </row>
    <row r="172" spans="1:19" s="1" customFormat="1" ht="14.4">
      <c r="A172" s="6" t="s">
        <v>997</v>
      </c>
      <c r="B172" s="7">
        <f t="shared" si="8"/>
        <v>329897.80119999999</v>
      </c>
      <c r="C172" s="8">
        <f t="shared" si="9"/>
        <v>329897.80119999999</v>
      </c>
      <c r="D172" s="8">
        <v>0</v>
      </c>
      <c r="E172" s="9">
        <v>0</v>
      </c>
      <c r="F172" s="10">
        <v>0</v>
      </c>
      <c r="G172" s="10">
        <v>145139.99119999999</v>
      </c>
      <c r="H172" s="10">
        <v>154575.92000000001</v>
      </c>
      <c r="I172" s="10">
        <v>0</v>
      </c>
      <c r="J172" s="10">
        <v>30181.89</v>
      </c>
      <c r="K172" s="11" t="e">
        <f>VLOOKUP(A172,[2]Sheet4!I:M,2,0)</f>
        <v>#N/A</v>
      </c>
      <c r="L172" s="12" t="e">
        <f>IF(#REF!=0," ",IF((D172+E172+G172)&gt;#REF!,"服务费超计划成本",""))</f>
        <v>#REF!</v>
      </c>
      <c r="M172" s="15" t="e">
        <f>IF(#REF!=0," ",IF(H172&gt;#REF!,"人工成本超计划成本"," "))</f>
        <v>#REF!</v>
      </c>
      <c r="N172" s="16" t="e">
        <f>IF(#REF!=0," ",F172/#REF!)</f>
        <v>#REF!</v>
      </c>
      <c r="O172" s="16" t="e">
        <f>IF(#REF!=0," ",#REF!/#REF!)</f>
        <v>#REF!</v>
      </c>
      <c r="P172" s="16" t="e">
        <f t="shared" si="10"/>
        <v>#REF!</v>
      </c>
      <c r="Q172" s="17" t="e">
        <f t="shared" si="11"/>
        <v>#REF!</v>
      </c>
      <c r="R172" s="7">
        <v>23075.48</v>
      </c>
      <c r="S172" s="7">
        <v>0</v>
      </c>
    </row>
    <row r="173" spans="1:19" s="1" customFormat="1" ht="14.4">
      <c r="A173" s="6" t="s">
        <v>998</v>
      </c>
      <c r="B173" s="7">
        <f t="shared" si="8"/>
        <v>260852.834</v>
      </c>
      <c r="C173" s="8">
        <f t="shared" si="9"/>
        <v>260852.834</v>
      </c>
      <c r="D173" s="8">
        <v>0</v>
      </c>
      <c r="E173" s="9">
        <v>0</v>
      </c>
      <c r="F173" s="10">
        <v>0</v>
      </c>
      <c r="G173" s="10">
        <v>191949.99400000001</v>
      </c>
      <c r="H173" s="10">
        <v>46772.87</v>
      </c>
      <c r="I173" s="10">
        <v>21010.35</v>
      </c>
      <c r="J173" s="10">
        <v>1119.6199999999999</v>
      </c>
      <c r="K173" s="11" t="e">
        <f>VLOOKUP(A173,[2]Sheet4!I:M,2,0)</f>
        <v>#N/A</v>
      </c>
      <c r="L173" s="12" t="e">
        <f>IF(#REF!=0," ",IF((D173+E173+G173)&gt;#REF!,"服务费超计划成本",""))</f>
        <v>#REF!</v>
      </c>
      <c r="M173" s="15" t="e">
        <f>IF(#REF!=0," ",IF(H173&gt;#REF!,"人工成本超计划成本"," "))</f>
        <v>#REF!</v>
      </c>
      <c r="N173" s="16" t="e">
        <f>IF(#REF!=0," ",F173/#REF!)</f>
        <v>#REF!</v>
      </c>
      <c r="O173" s="16" t="e">
        <f>IF(#REF!=0," ",#REF!/#REF!)</f>
        <v>#REF!</v>
      </c>
      <c r="P173" s="16" t="e">
        <f t="shared" si="10"/>
        <v>#REF!</v>
      </c>
      <c r="Q173" s="17" t="e">
        <f t="shared" si="11"/>
        <v>#REF!</v>
      </c>
      <c r="R173" s="7">
        <v>5742.23</v>
      </c>
      <c r="S173" s="7">
        <v>0</v>
      </c>
    </row>
    <row r="174" spans="1:19" s="1" customFormat="1" ht="14.4">
      <c r="A174" s="6" t="s">
        <v>999</v>
      </c>
      <c r="B174" s="7">
        <f t="shared" si="8"/>
        <v>164707.00820000001</v>
      </c>
      <c r="C174" s="8">
        <f t="shared" si="9"/>
        <v>164707.00820000001</v>
      </c>
      <c r="D174" s="8">
        <v>0</v>
      </c>
      <c r="E174" s="9">
        <v>0</v>
      </c>
      <c r="F174" s="10">
        <v>0</v>
      </c>
      <c r="G174" s="10">
        <v>164707.00820000001</v>
      </c>
      <c r="H174" s="10">
        <v>0</v>
      </c>
      <c r="I174" s="10">
        <v>0</v>
      </c>
      <c r="J174" s="10">
        <v>0</v>
      </c>
      <c r="K174" s="11" t="e">
        <f>VLOOKUP(A174,[2]Sheet4!I:M,2,0)</f>
        <v>#N/A</v>
      </c>
      <c r="L174" s="12" t="e">
        <f>IF(#REF!=0," ",IF((D174+E174+G174)&gt;#REF!,"服务费超计划成本",""))</f>
        <v>#REF!</v>
      </c>
      <c r="M174" s="15" t="e">
        <f>IF(#REF!=0," ",IF(H174&gt;#REF!,"人工成本超计划成本"," "))</f>
        <v>#REF!</v>
      </c>
      <c r="N174" s="16" t="e">
        <f>IF(#REF!=0," ",F174/#REF!)</f>
        <v>#REF!</v>
      </c>
      <c r="O174" s="16" t="e">
        <f>IF(#REF!=0," ",#REF!/#REF!)</f>
        <v>#REF!</v>
      </c>
      <c r="P174" s="16" t="e">
        <f t="shared" si="10"/>
        <v>#REF!</v>
      </c>
      <c r="Q174" s="17" t="e">
        <f t="shared" si="11"/>
        <v>#REF!</v>
      </c>
      <c r="R174" s="7">
        <v>1316.03</v>
      </c>
      <c r="S174" s="7">
        <v>0</v>
      </c>
    </row>
    <row r="175" spans="1:19" s="1" customFormat="1" ht="14.4">
      <c r="A175" s="6" t="s">
        <v>1000</v>
      </c>
      <c r="B175" s="7">
        <f t="shared" si="8"/>
        <v>310775.99080000003</v>
      </c>
      <c r="C175" s="8">
        <f t="shared" si="9"/>
        <v>242135.9908</v>
      </c>
      <c r="D175" s="8">
        <v>0</v>
      </c>
      <c r="E175" s="9">
        <v>68640</v>
      </c>
      <c r="F175" s="10">
        <v>0</v>
      </c>
      <c r="G175" s="10">
        <v>242135.9908</v>
      </c>
      <c r="H175" s="10">
        <v>0</v>
      </c>
      <c r="I175" s="10">
        <v>0</v>
      </c>
      <c r="J175" s="10">
        <v>0</v>
      </c>
      <c r="K175" s="11" t="e">
        <f>VLOOKUP(A175,[2]Sheet4!I:M,2,0)</f>
        <v>#N/A</v>
      </c>
      <c r="L175" s="12" t="e">
        <f>IF(#REF!=0," ",IF((D175+E175+G175)&gt;#REF!,"服务费超计划成本",""))</f>
        <v>#REF!</v>
      </c>
      <c r="M175" s="15" t="e">
        <f>IF(#REF!=0," ",IF(H175&gt;#REF!,"人工成本超计划成本"," "))</f>
        <v>#REF!</v>
      </c>
      <c r="N175" s="16" t="e">
        <f>IF(#REF!=0," ",F175/#REF!)</f>
        <v>#REF!</v>
      </c>
      <c r="O175" s="16" t="e">
        <f>IF(#REF!=0," ",#REF!/#REF!)</f>
        <v>#REF!</v>
      </c>
      <c r="P175" s="16" t="e">
        <f t="shared" si="10"/>
        <v>#REF!</v>
      </c>
      <c r="Q175" s="17" t="e">
        <f t="shared" si="11"/>
        <v>#REF!</v>
      </c>
      <c r="R175" s="7">
        <v>6600</v>
      </c>
      <c r="S175" s="7">
        <v>0</v>
      </c>
    </row>
    <row r="176" spans="1:19" s="1" customFormat="1" ht="14.4">
      <c r="A176" s="6" t="s">
        <v>1001</v>
      </c>
      <c r="B176" s="7">
        <f t="shared" si="8"/>
        <v>686575.80999999994</v>
      </c>
      <c r="C176" s="8">
        <f t="shared" si="9"/>
        <v>686575.80999999994</v>
      </c>
      <c r="D176" s="8">
        <v>0</v>
      </c>
      <c r="E176" s="9">
        <v>0</v>
      </c>
      <c r="F176" s="10">
        <v>0</v>
      </c>
      <c r="G176" s="10">
        <v>0</v>
      </c>
      <c r="H176" s="10">
        <v>365568.22</v>
      </c>
      <c r="I176" s="10">
        <v>221310.73</v>
      </c>
      <c r="J176" s="10">
        <v>99696.86</v>
      </c>
      <c r="K176" s="11" t="e">
        <f>VLOOKUP(A176,[2]Sheet4!I:M,2,0)</f>
        <v>#N/A</v>
      </c>
      <c r="L176" s="12" t="e">
        <f>IF(#REF!=0," ",IF((D176+E176+G176)&gt;#REF!,"服务费超计划成本",""))</f>
        <v>#REF!</v>
      </c>
      <c r="M176" s="15" t="e">
        <f>IF(#REF!=0," ",IF(H176&gt;#REF!,"人工成本超计划成本"," "))</f>
        <v>#REF!</v>
      </c>
      <c r="N176" s="16" t="e">
        <f>IF(#REF!=0," ",F176/#REF!)</f>
        <v>#REF!</v>
      </c>
      <c r="O176" s="16" t="e">
        <f>IF(#REF!=0," ",#REF!/#REF!)</f>
        <v>#REF!</v>
      </c>
      <c r="P176" s="16" t="e">
        <f t="shared" si="10"/>
        <v>#REF!</v>
      </c>
      <c r="Q176" s="17" t="e">
        <f t="shared" si="11"/>
        <v>#REF!</v>
      </c>
      <c r="R176" s="7">
        <v>0</v>
      </c>
      <c r="S176" s="7">
        <v>0</v>
      </c>
    </row>
    <row r="177" spans="1:20" s="1" customFormat="1" ht="14.4">
      <c r="A177" s="6" t="s">
        <v>1002</v>
      </c>
      <c r="B177" s="7">
        <f t="shared" si="8"/>
        <v>639481.21100000001</v>
      </c>
      <c r="C177" s="8">
        <f t="shared" si="9"/>
        <v>639481.21100000001</v>
      </c>
      <c r="D177" s="8">
        <v>0</v>
      </c>
      <c r="E177" s="9">
        <v>0</v>
      </c>
      <c r="F177" s="10">
        <v>0</v>
      </c>
      <c r="G177" s="10">
        <v>160310.00099999999</v>
      </c>
      <c r="H177" s="10">
        <v>237056.47</v>
      </c>
      <c r="I177" s="10">
        <v>171635.83</v>
      </c>
      <c r="J177" s="10">
        <v>70478.91</v>
      </c>
      <c r="K177" s="11" t="e">
        <f>VLOOKUP(A177,[2]Sheet4!I:M,2,0)</f>
        <v>#N/A</v>
      </c>
      <c r="L177" s="12" t="e">
        <f>IF(#REF!=0," ",IF((D177+E177+G177)&gt;#REF!,"服务费超计划成本",""))</f>
        <v>#REF!</v>
      </c>
      <c r="M177" s="15" t="e">
        <f>IF(#REF!=0," ",IF(H177&gt;#REF!,"人工成本超计划成本"," "))</f>
        <v>#REF!</v>
      </c>
      <c r="N177" s="16" t="e">
        <f>IF(#REF!=0," ",F177/#REF!)</f>
        <v>#REF!</v>
      </c>
      <c r="O177" s="16" t="e">
        <f>IF(#REF!=0," ",#REF!/#REF!)</f>
        <v>#REF!</v>
      </c>
      <c r="P177" s="16" t="e">
        <f t="shared" si="10"/>
        <v>#REF!</v>
      </c>
      <c r="Q177" s="17" t="e">
        <f t="shared" si="11"/>
        <v>#REF!</v>
      </c>
      <c r="R177" s="7">
        <v>0</v>
      </c>
      <c r="S177" s="7">
        <v>0</v>
      </c>
    </row>
    <row r="178" spans="1:20" s="1" customFormat="1" ht="14.4">
      <c r="A178" s="6" t="s">
        <v>1003</v>
      </c>
      <c r="B178" s="7">
        <f t="shared" si="8"/>
        <v>486720.75459999999</v>
      </c>
      <c r="C178" s="8">
        <f t="shared" si="9"/>
        <v>486720.75459999999</v>
      </c>
      <c r="D178" s="8">
        <v>0</v>
      </c>
      <c r="E178" s="9">
        <v>0</v>
      </c>
      <c r="F178" s="10">
        <v>0</v>
      </c>
      <c r="G178" s="10">
        <v>226991.4846</v>
      </c>
      <c r="H178" s="10">
        <v>116014.1</v>
      </c>
      <c r="I178" s="10">
        <v>102793.08</v>
      </c>
      <c r="J178" s="10">
        <v>40922.089999999997</v>
      </c>
      <c r="K178" s="11" t="e">
        <f>VLOOKUP(A178,[2]Sheet4!I:M,2,0)</f>
        <v>#N/A</v>
      </c>
      <c r="L178" s="12" t="e">
        <f>IF(#REF!=0," ",IF((D178+E178+G178)&gt;#REF!,"服务费超计划成本",""))</f>
        <v>#REF!</v>
      </c>
      <c r="M178" s="15" t="e">
        <f>IF(#REF!=0," ",IF(H178&gt;#REF!,"人工成本超计划成本"," "))</f>
        <v>#REF!</v>
      </c>
      <c r="N178" s="16" t="e">
        <f>IF(#REF!=0," ",F178/#REF!)</f>
        <v>#REF!</v>
      </c>
      <c r="O178" s="16" t="e">
        <f>IF(#REF!=0," ",#REF!/#REF!)</f>
        <v>#REF!</v>
      </c>
      <c r="P178" s="16" t="e">
        <f t="shared" si="10"/>
        <v>#REF!</v>
      </c>
      <c r="Q178" s="17" t="e">
        <f t="shared" si="11"/>
        <v>#REF!</v>
      </c>
      <c r="R178" s="7">
        <v>864</v>
      </c>
      <c r="S178" s="7">
        <v>0</v>
      </c>
    </row>
    <row r="179" spans="1:20" s="1" customFormat="1" ht="14.4">
      <c r="A179" s="6" t="s">
        <v>1004</v>
      </c>
      <c r="B179" s="7">
        <f t="shared" si="8"/>
        <v>590111.53200000001</v>
      </c>
      <c r="C179" s="8">
        <f t="shared" si="9"/>
        <v>590111.53200000001</v>
      </c>
      <c r="D179" s="8">
        <v>0</v>
      </c>
      <c r="E179" s="9">
        <v>0</v>
      </c>
      <c r="F179" s="10">
        <v>0</v>
      </c>
      <c r="G179" s="10">
        <v>138979.992</v>
      </c>
      <c r="H179" s="10">
        <v>202934.51</v>
      </c>
      <c r="I179" s="10">
        <v>183540.95</v>
      </c>
      <c r="J179" s="10">
        <v>64656.08</v>
      </c>
      <c r="K179" s="11" t="e">
        <f>VLOOKUP(A179,[2]Sheet4!I:M,2,0)</f>
        <v>#N/A</v>
      </c>
      <c r="L179" s="12" t="e">
        <f>IF(#REF!=0," ",IF((D179+E179+G179)&gt;#REF!,"服务费超计划成本",""))</f>
        <v>#REF!</v>
      </c>
      <c r="M179" s="15" t="e">
        <f>IF(#REF!=0," ",IF(H179&gt;#REF!,"人工成本超计划成本"," "))</f>
        <v>#REF!</v>
      </c>
      <c r="N179" s="16" t="e">
        <f>IF(#REF!=0," ",F179/#REF!)</f>
        <v>#REF!</v>
      </c>
      <c r="O179" s="16" t="e">
        <f>IF(#REF!=0," ",#REF!/#REF!)</f>
        <v>#REF!</v>
      </c>
      <c r="P179" s="16" t="e">
        <f t="shared" si="10"/>
        <v>#REF!</v>
      </c>
      <c r="Q179" s="17" t="e">
        <f t="shared" si="11"/>
        <v>#REF!</v>
      </c>
      <c r="R179" s="7">
        <v>6886.8</v>
      </c>
      <c r="S179" s="7">
        <v>0.02</v>
      </c>
    </row>
    <row r="180" spans="1:20" s="1" customFormat="1" ht="14.4">
      <c r="A180" s="6" t="s">
        <v>155</v>
      </c>
      <c r="B180" s="7">
        <f t="shared" si="8"/>
        <v>288028.55</v>
      </c>
      <c r="C180" s="8">
        <f t="shared" si="9"/>
        <v>288028.55</v>
      </c>
      <c r="D180" s="8">
        <v>0</v>
      </c>
      <c r="E180" s="9">
        <v>0</v>
      </c>
      <c r="F180" s="10">
        <v>765</v>
      </c>
      <c r="G180" s="10">
        <v>0</v>
      </c>
      <c r="H180" s="10">
        <v>100450.23</v>
      </c>
      <c r="I180" s="10">
        <v>146378.54999999999</v>
      </c>
      <c r="J180" s="10">
        <v>40434.769999999997</v>
      </c>
      <c r="K180" s="11" t="e">
        <f>VLOOKUP(A180,[2]Sheet4!I:M,2,0)</f>
        <v>#N/A</v>
      </c>
      <c r="L180" s="12" t="e">
        <f>IF(#REF!=0," ",IF((D180+E180+G180)&gt;#REF!,"服务费超计划成本",""))</f>
        <v>#REF!</v>
      </c>
      <c r="M180" s="15" t="e">
        <f>IF(#REF!=0," ",IF(H180&gt;#REF!,"人工成本超计划成本"," "))</f>
        <v>#REF!</v>
      </c>
      <c r="N180" s="16" t="e">
        <f>IF(#REF!=0," ",F180/#REF!)</f>
        <v>#REF!</v>
      </c>
      <c r="O180" s="16" t="e">
        <f>IF(#REF!=0," ",#REF!/#REF!)</f>
        <v>#REF!</v>
      </c>
      <c r="P180" s="16" t="e">
        <f t="shared" si="10"/>
        <v>#REF!</v>
      </c>
      <c r="Q180" s="17" t="e">
        <f t="shared" si="11"/>
        <v>#REF!</v>
      </c>
      <c r="R180" s="7">
        <v>0</v>
      </c>
      <c r="S180" s="7">
        <v>0</v>
      </c>
    </row>
    <row r="181" spans="1:20" s="1" customFormat="1" ht="14.4">
      <c r="A181" s="6" t="s">
        <v>1005</v>
      </c>
      <c r="B181" s="7">
        <f t="shared" si="8"/>
        <v>0</v>
      </c>
      <c r="C181" s="8">
        <f t="shared" si="9"/>
        <v>0</v>
      </c>
      <c r="D181" s="8">
        <v>0</v>
      </c>
      <c r="E181" s="9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 t="e">
        <f>VLOOKUP(A181,[2]Sheet4!I:M,2,0)</f>
        <v>#N/A</v>
      </c>
      <c r="L181" s="12" t="e">
        <f>IF(#REF!=0," ",IF((D181+E181+G181)&gt;#REF!,"服务费超计划成本",""))</f>
        <v>#REF!</v>
      </c>
      <c r="M181" s="15" t="e">
        <f>IF(#REF!=0," ",IF(H181&gt;#REF!,"人工成本超计划成本"," "))</f>
        <v>#REF!</v>
      </c>
      <c r="N181" s="16" t="e">
        <f>IF(#REF!=0," ",F181/#REF!)</f>
        <v>#REF!</v>
      </c>
      <c r="O181" s="16" t="e">
        <f>IF(#REF!=0," ",#REF!/#REF!)</f>
        <v>#REF!</v>
      </c>
      <c r="P181" s="16" t="e">
        <f t="shared" si="10"/>
        <v>#REF!</v>
      </c>
      <c r="Q181" s="17" t="e">
        <f t="shared" si="11"/>
        <v>#REF!</v>
      </c>
      <c r="R181" s="7">
        <v>0</v>
      </c>
      <c r="S181" s="7">
        <v>0</v>
      </c>
    </row>
    <row r="182" spans="1:20" s="1" customFormat="1" ht="14.4">
      <c r="A182" s="6" t="s">
        <v>1006</v>
      </c>
      <c r="B182" s="7">
        <f t="shared" si="8"/>
        <v>643457.74879999994</v>
      </c>
      <c r="C182" s="8">
        <f t="shared" si="9"/>
        <v>643457.74879999994</v>
      </c>
      <c r="D182" s="8">
        <v>0</v>
      </c>
      <c r="E182" s="9">
        <v>0</v>
      </c>
      <c r="F182" s="10">
        <v>0</v>
      </c>
      <c r="G182" s="10">
        <v>452001.9988</v>
      </c>
      <c r="H182" s="10">
        <v>111695.03999999999</v>
      </c>
      <c r="I182" s="10">
        <v>51938.73</v>
      </c>
      <c r="J182" s="10">
        <v>27821.98</v>
      </c>
      <c r="K182" s="11" t="e">
        <f>VLOOKUP(A182,[2]Sheet4!I:M,2,0)</f>
        <v>#N/A</v>
      </c>
      <c r="L182" s="12" t="e">
        <f>IF(#REF!=0," ",IF((D182+E182+G182)&gt;#REF!,"服务费超计划成本",""))</f>
        <v>#REF!</v>
      </c>
      <c r="M182" s="15" t="e">
        <f>IF(#REF!=0," ",IF(H182&gt;#REF!,"人工成本超计划成本"," "))</f>
        <v>#REF!</v>
      </c>
      <c r="N182" s="16" t="e">
        <f>IF(#REF!=0," ",F182/#REF!)</f>
        <v>#REF!</v>
      </c>
      <c r="O182" s="16" t="e">
        <f>IF(#REF!=0," ",#REF!/#REF!)</f>
        <v>#REF!</v>
      </c>
      <c r="P182" s="16" t="e">
        <f t="shared" si="10"/>
        <v>#REF!</v>
      </c>
      <c r="Q182" s="17" t="e">
        <f t="shared" si="11"/>
        <v>#REF!</v>
      </c>
      <c r="R182" s="7">
        <v>29522.31</v>
      </c>
      <c r="S182" s="7">
        <v>0</v>
      </c>
    </row>
    <row r="183" spans="1:20" s="1" customFormat="1" ht="14.4">
      <c r="A183" s="6" t="s">
        <v>1007</v>
      </c>
      <c r="B183" s="7">
        <f t="shared" si="8"/>
        <v>816978.86579999991</v>
      </c>
      <c r="C183" s="8">
        <f t="shared" si="9"/>
        <v>816978.86579999991</v>
      </c>
      <c r="D183" s="8">
        <v>0</v>
      </c>
      <c r="E183" s="9">
        <v>0</v>
      </c>
      <c r="F183" s="10">
        <v>0</v>
      </c>
      <c r="G183" s="10">
        <v>809999.98580000002</v>
      </c>
      <c r="H183" s="10">
        <v>3302.84</v>
      </c>
      <c r="I183" s="10">
        <v>2661.32</v>
      </c>
      <c r="J183" s="10">
        <v>1014.72</v>
      </c>
      <c r="K183" s="11" t="e">
        <f>VLOOKUP(A183,[2]Sheet4!I:M,2,0)</f>
        <v>#N/A</v>
      </c>
      <c r="L183" s="12" t="e">
        <f>IF(#REF!=0," ",IF((D183+E183+G183)&gt;#REF!,"服务费超计划成本",""))</f>
        <v>#REF!</v>
      </c>
      <c r="M183" s="15" t="e">
        <f>IF(#REF!=0," ",IF(H183&gt;#REF!,"人工成本超计划成本"," "))</f>
        <v>#REF!</v>
      </c>
      <c r="N183" s="16" t="e">
        <f>IF(#REF!=0," ",F183/#REF!)</f>
        <v>#REF!</v>
      </c>
      <c r="O183" s="16" t="e">
        <f>IF(#REF!=0," ",#REF!/#REF!)</f>
        <v>#REF!</v>
      </c>
      <c r="P183" s="16" t="e">
        <f t="shared" si="10"/>
        <v>#REF!</v>
      </c>
      <c r="Q183" s="17" t="e">
        <f t="shared" si="11"/>
        <v>#REF!</v>
      </c>
      <c r="R183" s="7">
        <v>45170.19</v>
      </c>
      <c r="S183" s="7">
        <v>0</v>
      </c>
    </row>
    <row r="184" spans="1:20" s="1" customFormat="1" ht="14.4">
      <c r="A184" s="6" t="s">
        <v>1008</v>
      </c>
      <c r="B184" s="7">
        <f t="shared" si="8"/>
        <v>34685.14</v>
      </c>
      <c r="C184" s="8">
        <f t="shared" si="9"/>
        <v>34685.14</v>
      </c>
      <c r="D184" s="8">
        <v>0</v>
      </c>
      <c r="E184" s="9">
        <v>0</v>
      </c>
      <c r="F184" s="10">
        <v>0</v>
      </c>
      <c r="G184" s="10">
        <v>0</v>
      </c>
      <c r="H184" s="10">
        <v>21090.39</v>
      </c>
      <c r="I184" s="10">
        <v>9459.99</v>
      </c>
      <c r="J184" s="10">
        <v>4134.76</v>
      </c>
      <c r="K184" s="11" t="e">
        <f>VLOOKUP(A184,[2]Sheet4!I:M,2,0)</f>
        <v>#N/A</v>
      </c>
      <c r="L184" s="12" t="e">
        <f>IF(#REF!=0," ",IF((D184+E184+G184)&gt;#REF!,"服务费超计划成本",""))</f>
        <v>#REF!</v>
      </c>
      <c r="M184" s="15" t="e">
        <f>IF(#REF!=0," ",IF(H184&gt;#REF!,"人工成本超计划成本"," "))</f>
        <v>#REF!</v>
      </c>
      <c r="N184" s="16" t="e">
        <f>IF(#REF!=0," ",F184/#REF!)</f>
        <v>#REF!</v>
      </c>
      <c r="O184" s="16" t="e">
        <f>IF(#REF!=0," ",#REF!/#REF!)</f>
        <v>#REF!</v>
      </c>
      <c r="P184" s="16" t="e">
        <f t="shared" si="10"/>
        <v>#REF!</v>
      </c>
      <c r="Q184" s="17" t="e">
        <f t="shared" si="11"/>
        <v>#REF!</v>
      </c>
      <c r="R184" s="7">
        <v>57814.86</v>
      </c>
      <c r="S184" s="7">
        <v>0</v>
      </c>
    </row>
    <row r="185" spans="1:20" s="1" customFormat="1" ht="14.4">
      <c r="A185" s="6" t="s">
        <v>1009</v>
      </c>
      <c r="B185" s="7">
        <f t="shared" si="8"/>
        <v>277692.39600000001</v>
      </c>
      <c r="C185" s="8">
        <f t="shared" si="9"/>
        <v>277692.39600000001</v>
      </c>
      <c r="D185" s="8">
        <v>0</v>
      </c>
      <c r="E185" s="9">
        <v>0</v>
      </c>
      <c r="F185" s="10">
        <v>0</v>
      </c>
      <c r="G185" s="10">
        <v>99550.005999999994</v>
      </c>
      <c r="H185" s="10">
        <v>108671.3</v>
      </c>
      <c r="I185" s="10">
        <v>58590.2</v>
      </c>
      <c r="J185" s="10">
        <v>10880.89</v>
      </c>
      <c r="K185" s="11" t="e">
        <f>VLOOKUP(A185,[2]Sheet4!I:M,2,0)</f>
        <v>#N/A</v>
      </c>
      <c r="L185" s="12" t="e">
        <f>IF(#REF!=0," ",IF((D185+E185+G185)&gt;#REF!,"服务费超计划成本",""))</f>
        <v>#REF!</v>
      </c>
      <c r="M185" s="15" t="e">
        <f>IF(#REF!=0," ",IF(H185&gt;#REF!,"人工成本超计划成本"," "))</f>
        <v>#REF!</v>
      </c>
      <c r="N185" s="16" t="e">
        <f>IF(#REF!=0," ",F185/#REF!)</f>
        <v>#REF!</v>
      </c>
      <c r="O185" s="16" t="e">
        <f>IF(#REF!=0," ",#REF!/#REF!)</f>
        <v>#REF!</v>
      </c>
      <c r="P185" s="16" t="e">
        <f t="shared" si="10"/>
        <v>#REF!</v>
      </c>
      <c r="Q185" s="17" t="e">
        <f t="shared" si="11"/>
        <v>#REF!</v>
      </c>
      <c r="R185" s="7">
        <v>17794.7</v>
      </c>
      <c r="S185" s="7">
        <v>0</v>
      </c>
    </row>
    <row r="186" spans="1:20" s="1" customFormat="1" ht="14.4">
      <c r="A186" s="6" t="s">
        <v>1010</v>
      </c>
      <c r="B186" s="7">
        <f t="shared" si="8"/>
        <v>341474.12079999998</v>
      </c>
      <c r="C186" s="8">
        <f t="shared" si="9"/>
        <v>341474.12079999998</v>
      </c>
      <c r="D186" s="8">
        <v>0</v>
      </c>
      <c r="E186" s="9">
        <v>0</v>
      </c>
      <c r="F186" s="10">
        <v>0</v>
      </c>
      <c r="G186" s="10">
        <v>311628.00079999998</v>
      </c>
      <c r="H186" s="10">
        <v>15827.5</v>
      </c>
      <c r="I186" s="10">
        <v>13295.73</v>
      </c>
      <c r="J186" s="10">
        <v>722.89</v>
      </c>
      <c r="K186" s="11" t="e">
        <f>VLOOKUP(A186,[2]Sheet4!I:M,2,0)</f>
        <v>#N/A</v>
      </c>
      <c r="L186" s="12" t="e">
        <f>IF(#REF!=0," ",IF((D186+E186+G186)&gt;#REF!,"服务费超计划成本",""))</f>
        <v>#REF!</v>
      </c>
      <c r="M186" s="15" t="e">
        <f>IF(#REF!=0," ",IF(H186&gt;#REF!,"人工成本超计划成本"," "))</f>
        <v>#REF!</v>
      </c>
      <c r="N186" s="16" t="e">
        <f>IF(#REF!=0," ",F186/#REF!)</f>
        <v>#REF!</v>
      </c>
      <c r="O186" s="16" t="e">
        <f>IF(#REF!=0," ",#REF!/#REF!)</f>
        <v>#REF!</v>
      </c>
      <c r="P186" s="16" t="e">
        <f t="shared" si="10"/>
        <v>#REF!</v>
      </c>
      <c r="Q186" s="17" t="e">
        <f t="shared" si="11"/>
        <v>#REF!</v>
      </c>
      <c r="R186" s="7">
        <v>23365.200000000001</v>
      </c>
      <c r="S186" s="7">
        <v>0</v>
      </c>
    </row>
    <row r="187" spans="1:20" s="1" customFormat="1" ht="14.4">
      <c r="A187" s="6" t="s">
        <v>1011</v>
      </c>
      <c r="B187" s="7">
        <f t="shared" si="8"/>
        <v>251038.27659999998</v>
      </c>
      <c r="C187" s="8">
        <f t="shared" si="9"/>
        <v>220488.27659999998</v>
      </c>
      <c r="D187" s="8">
        <v>0</v>
      </c>
      <c r="E187" s="9">
        <v>30550</v>
      </c>
      <c r="F187" s="10">
        <v>0</v>
      </c>
      <c r="G187" s="10">
        <v>151931.50659999999</v>
      </c>
      <c r="H187" s="10">
        <v>38357.03</v>
      </c>
      <c r="I187" s="10">
        <v>20930.75</v>
      </c>
      <c r="J187" s="10">
        <v>9268.99</v>
      </c>
      <c r="K187" s="11" t="e">
        <f>VLOOKUP(A187,[2]Sheet4!I:M,2,0)</f>
        <v>#N/A</v>
      </c>
      <c r="L187" s="12" t="e">
        <f>IF(#REF!=0," ",IF((D187+E187+G187)&gt;#REF!,"服务费超计划成本",""))</f>
        <v>#REF!</v>
      </c>
      <c r="M187" s="15" t="e">
        <f>IF(#REF!=0," ",IF(H187&gt;#REF!,"人工成本超计划成本"," "))</f>
        <v>#REF!</v>
      </c>
      <c r="N187" s="16" t="e">
        <f>IF(#REF!=0," ",F187/#REF!)</f>
        <v>#REF!</v>
      </c>
      <c r="O187" s="16" t="e">
        <f>IF(#REF!=0," ",#REF!/#REF!)</f>
        <v>#REF!</v>
      </c>
      <c r="P187" s="16" t="e">
        <f t="shared" si="10"/>
        <v>#REF!</v>
      </c>
      <c r="Q187" s="17" t="e">
        <f t="shared" si="11"/>
        <v>#REF!</v>
      </c>
      <c r="R187" s="7">
        <v>66711.62</v>
      </c>
      <c r="S187" s="7">
        <v>0</v>
      </c>
      <c r="T187" s="18"/>
    </row>
    <row r="188" spans="1:20" s="1" customFormat="1" ht="14.4">
      <c r="A188" s="6" t="s">
        <v>193</v>
      </c>
      <c r="B188" s="7">
        <f t="shared" si="8"/>
        <v>3365473.7452000002</v>
      </c>
      <c r="C188" s="8">
        <f t="shared" si="9"/>
        <v>3361941.7452000002</v>
      </c>
      <c r="D188" s="8">
        <v>0</v>
      </c>
      <c r="E188" s="9">
        <v>3532</v>
      </c>
      <c r="F188" s="10">
        <v>0</v>
      </c>
      <c r="G188" s="10">
        <v>3172104.5052</v>
      </c>
      <c r="H188" s="10">
        <v>143011.85</v>
      </c>
      <c r="I188" s="10">
        <v>0</v>
      </c>
      <c r="J188" s="10">
        <v>46825.39</v>
      </c>
      <c r="K188" s="11" t="e">
        <f>VLOOKUP(A188,[2]Sheet4!I:M,2,0)</f>
        <v>#N/A</v>
      </c>
      <c r="L188" s="12" t="e">
        <f>IF(#REF!=0," ",IF((D188+E188+G188)&gt;#REF!,"服务费超计划成本",""))</f>
        <v>#REF!</v>
      </c>
      <c r="M188" s="15" t="e">
        <f>IF(#REF!=0," ",IF(H188&gt;#REF!,"人工成本超计划成本"," "))</f>
        <v>#REF!</v>
      </c>
      <c r="N188" s="16" t="e">
        <f>IF(#REF!=0," ",F188/#REF!)</f>
        <v>#REF!</v>
      </c>
      <c r="O188" s="16" t="e">
        <f>IF(#REF!=0," ",#REF!/#REF!)</f>
        <v>#REF!</v>
      </c>
      <c r="P188" s="16" t="e">
        <f t="shared" si="10"/>
        <v>#REF!</v>
      </c>
      <c r="Q188" s="17" t="e">
        <f t="shared" si="11"/>
        <v>#REF!</v>
      </c>
      <c r="R188" s="7">
        <v>0</v>
      </c>
      <c r="S188" s="7">
        <v>0</v>
      </c>
    </row>
    <row r="189" spans="1:20" s="1" customFormat="1" ht="14.4">
      <c r="A189" s="6" t="s">
        <v>1012</v>
      </c>
      <c r="B189" s="7">
        <f t="shared" si="8"/>
        <v>1556999.9978</v>
      </c>
      <c r="C189" s="8">
        <f t="shared" si="9"/>
        <v>1401299.9978</v>
      </c>
      <c r="D189" s="8">
        <v>0</v>
      </c>
      <c r="E189" s="9">
        <v>155700</v>
      </c>
      <c r="F189" s="10">
        <v>0</v>
      </c>
      <c r="G189" s="10">
        <v>1401299.9978</v>
      </c>
      <c r="H189" s="10">
        <v>0</v>
      </c>
      <c r="I189" s="10">
        <v>0</v>
      </c>
      <c r="J189" s="10">
        <v>0</v>
      </c>
      <c r="K189" s="11" t="e">
        <f>VLOOKUP(A189,[2]Sheet4!I:M,2,0)</f>
        <v>#N/A</v>
      </c>
      <c r="L189" s="12" t="e">
        <f>IF(#REF!=0," ",IF((D189+E189+G189)&gt;#REF!,"服务费超计划成本",""))</f>
        <v>#REF!</v>
      </c>
      <c r="M189" s="15" t="e">
        <f>IF(#REF!=0," ",IF(H189&gt;#REF!,"人工成本超计划成本"," "))</f>
        <v>#REF!</v>
      </c>
      <c r="N189" s="16" t="e">
        <f>IF(#REF!=0," ",F189/#REF!)</f>
        <v>#REF!</v>
      </c>
      <c r="O189" s="16" t="e">
        <f>IF(#REF!=0," ",#REF!/#REF!)</f>
        <v>#REF!</v>
      </c>
      <c r="P189" s="16" t="e">
        <f t="shared" si="10"/>
        <v>#REF!</v>
      </c>
      <c r="Q189" s="17" t="e">
        <f t="shared" si="11"/>
        <v>#REF!</v>
      </c>
      <c r="R189" s="7">
        <v>174618.87</v>
      </c>
      <c r="S189" s="7">
        <v>0</v>
      </c>
    </row>
    <row r="190" spans="1:20" s="1" customFormat="1" ht="14.4">
      <c r="A190" s="6" t="s">
        <v>1013</v>
      </c>
      <c r="B190" s="7">
        <f t="shared" si="8"/>
        <v>403150.00140000001</v>
      </c>
      <c r="C190" s="8">
        <f t="shared" si="9"/>
        <v>330540.00140000001</v>
      </c>
      <c r="D190" s="8">
        <v>15120</v>
      </c>
      <c r="E190" s="9">
        <v>57490</v>
      </c>
      <c r="F190" s="10">
        <v>0</v>
      </c>
      <c r="G190" s="10">
        <v>330540.00140000001</v>
      </c>
      <c r="H190" s="10">
        <v>0</v>
      </c>
      <c r="I190" s="10">
        <v>0</v>
      </c>
      <c r="J190" s="10">
        <v>0</v>
      </c>
      <c r="K190" s="11" t="e">
        <f>VLOOKUP(A190,[2]Sheet4!I:M,2,0)</f>
        <v>#N/A</v>
      </c>
      <c r="L190" s="12" t="e">
        <f>IF(#REF!=0," ",IF((D190+E190+G190)&gt;#REF!,"服务费超计划成本",""))</f>
        <v>#REF!</v>
      </c>
      <c r="M190" s="15" t="e">
        <f>IF(#REF!=0," ",IF(H190&gt;#REF!,"人工成本超计划成本"," "))</f>
        <v>#REF!</v>
      </c>
      <c r="N190" s="16" t="e">
        <f>IF(#REF!=0," ",F190/#REF!)</f>
        <v>#REF!</v>
      </c>
      <c r="O190" s="16" t="e">
        <f>IF(#REF!=0," ",#REF!/#REF!)</f>
        <v>#REF!</v>
      </c>
      <c r="P190" s="16" t="e">
        <f t="shared" si="10"/>
        <v>#REF!</v>
      </c>
      <c r="Q190" s="17" t="e">
        <f t="shared" si="11"/>
        <v>#REF!</v>
      </c>
      <c r="R190" s="7">
        <v>9169.81</v>
      </c>
      <c r="S190" s="7">
        <v>0</v>
      </c>
    </row>
    <row r="191" spans="1:20" s="1" customFormat="1" ht="14.4">
      <c r="A191" s="6" t="s">
        <v>1014</v>
      </c>
      <c r="B191" s="7">
        <f t="shared" si="8"/>
        <v>1367999.9918</v>
      </c>
      <c r="C191" s="8">
        <f t="shared" si="9"/>
        <v>1367999.9918</v>
      </c>
      <c r="D191" s="8">
        <v>0</v>
      </c>
      <c r="E191" s="9">
        <v>0</v>
      </c>
      <c r="F191" s="10">
        <v>0</v>
      </c>
      <c r="G191" s="10">
        <v>1367999.9918</v>
      </c>
      <c r="H191" s="10">
        <v>0</v>
      </c>
      <c r="I191" s="10">
        <v>0</v>
      </c>
      <c r="J191" s="10">
        <v>0</v>
      </c>
      <c r="K191" s="11" t="e">
        <f>VLOOKUP(A191,[2]Sheet4!I:M,2,0)</f>
        <v>#N/A</v>
      </c>
      <c r="L191" s="12" t="e">
        <f>IF(#REF!=0," ",IF((D191+E191+G191)&gt;#REF!,"服务费超计划成本",""))</f>
        <v>#REF!</v>
      </c>
      <c r="M191" s="15" t="e">
        <f>IF(#REF!=0," ",IF(H191&gt;#REF!,"人工成本超计划成本"," "))</f>
        <v>#REF!</v>
      </c>
      <c r="N191" s="16" t="e">
        <f>IF(#REF!=0," ",F191/#REF!)</f>
        <v>#REF!</v>
      </c>
      <c r="O191" s="16" t="e">
        <f>IF(#REF!=0," ",#REF!/#REF!)</f>
        <v>#REF!</v>
      </c>
      <c r="P191" s="16" t="e">
        <f t="shared" si="10"/>
        <v>#REF!</v>
      </c>
      <c r="Q191" s="17" t="e">
        <f t="shared" si="11"/>
        <v>#REF!</v>
      </c>
      <c r="R191" s="7">
        <v>227833.97</v>
      </c>
      <c r="S191" s="7">
        <v>0</v>
      </c>
    </row>
    <row r="192" spans="1:20" s="1" customFormat="1" ht="14.4">
      <c r="A192" s="6" t="s">
        <v>1015</v>
      </c>
      <c r="B192" s="7">
        <f t="shared" si="8"/>
        <v>835502.0835999999</v>
      </c>
      <c r="C192" s="8">
        <f t="shared" si="9"/>
        <v>754132.0835999999</v>
      </c>
      <c r="D192" s="8">
        <v>31540</v>
      </c>
      <c r="E192" s="9">
        <v>49830</v>
      </c>
      <c r="F192" s="10">
        <v>0</v>
      </c>
      <c r="G192" s="10">
        <v>500433.48359999998</v>
      </c>
      <c r="H192" s="10">
        <v>165839.76999999999</v>
      </c>
      <c r="I192" s="10">
        <v>66596.63</v>
      </c>
      <c r="J192" s="10">
        <v>21262.2</v>
      </c>
      <c r="K192" s="11" t="e">
        <f>VLOOKUP(A192,[2]Sheet4!I:M,2,0)</f>
        <v>#N/A</v>
      </c>
      <c r="L192" s="12" t="e">
        <f>IF(#REF!=0," ",IF((D192+E192+G192)&gt;#REF!,"服务费超计划成本",""))</f>
        <v>#REF!</v>
      </c>
      <c r="M192" s="15" t="e">
        <f>IF(#REF!=0," ",IF(H192&gt;#REF!,"人工成本超计划成本"," "))</f>
        <v>#REF!</v>
      </c>
      <c r="N192" s="16" t="e">
        <f>IF(#REF!=0," ",F192/#REF!)</f>
        <v>#REF!</v>
      </c>
      <c r="O192" s="16" t="e">
        <f>IF(#REF!=0," ",#REF!/#REF!)</f>
        <v>#REF!</v>
      </c>
      <c r="P192" s="16" t="e">
        <f t="shared" si="10"/>
        <v>#REF!</v>
      </c>
      <c r="Q192" s="17" t="e">
        <f t="shared" si="11"/>
        <v>#REF!</v>
      </c>
      <c r="R192" s="7">
        <v>417143.16</v>
      </c>
      <c r="S192" s="7">
        <v>73635.11</v>
      </c>
      <c r="T192" s="18"/>
    </row>
    <row r="193" spans="1:20" s="1" customFormat="1" ht="14.4">
      <c r="A193" s="6" t="s">
        <v>1016</v>
      </c>
      <c r="B193" s="7">
        <f t="shared" si="8"/>
        <v>0</v>
      </c>
      <c r="C193" s="8">
        <f t="shared" si="9"/>
        <v>0</v>
      </c>
      <c r="D193" s="8">
        <v>0</v>
      </c>
      <c r="E193" s="9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 t="e">
        <f>VLOOKUP(A193,[2]Sheet4!I:M,2,0)</f>
        <v>#N/A</v>
      </c>
      <c r="L193" s="12" t="e">
        <f>IF(#REF!=0," ",IF((D193+E193+G193)&gt;#REF!,"服务费超计划成本",""))</f>
        <v>#REF!</v>
      </c>
      <c r="M193" s="15" t="e">
        <f>IF(#REF!=0," ",IF(H193&gt;#REF!,"人工成本超计划成本"," "))</f>
        <v>#REF!</v>
      </c>
      <c r="N193" s="16" t="e">
        <f>IF(#REF!=0," ",F193/#REF!)</f>
        <v>#REF!</v>
      </c>
      <c r="O193" s="16" t="e">
        <f>IF(#REF!=0," ",#REF!/#REF!)</f>
        <v>#REF!</v>
      </c>
      <c r="P193" s="16" t="e">
        <f t="shared" si="10"/>
        <v>#REF!</v>
      </c>
      <c r="Q193" s="17" t="e">
        <f t="shared" si="11"/>
        <v>#REF!</v>
      </c>
      <c r="R193" s="7">
        <v>0</v>
      </c>
      <c r="S193" s="7">
        <v>0</v>
      </c>
    </row>
    <row r="194" spans="1:20" s="1" customFormat="1" ht="14.4">
      <c r="A194" s="6" t="s">
        <v>205</v>
      </c>
      <c r="B194" s="7">
        <f t="shared" si="8"/>
        <v>657287.52999999991</v>
      </c>
      <c r="C194" s="8">
        <f t="shared" si="9"/>
        <v>657287.52999999991</v>
      </c>
      <c r="D194" s="8">
        <v>0</v>
      </c>
      <c r="E194" s="9">
        <v>0</v>
      </c>
      <c r="F194" s="10">
        <v>0</v>
      </c>
      <c r="G194" s="10">
        <v>0</v>
      </c>
      <c r="H194" s="10">
        <v>405401.37</v>
      </c>
      <c r="I194" s="10">
        <v>179883.56</v>
      </c>
      <c r="J194" s="10">
        <v>72002.600000000006</v>
      </c>
      <c r="K194" s="11" t="e">
        <f>VLOOKUP(A194,[2]Sheet4!I:M,2,0)</f>
        <v>#N/A</v>
      </c>
      <c r="L194" s="12" t="e">
        <f>IF(#REF!=0," ",IF((D194+E194+G194)&gt;#REF!,"服务费超计划成本",""))</f>
        <v>#REF!</v>
      </c>
      <c r="M194" s="15" t="e">
        <f>IF(#REF!=0," ",IF(H194&gt;#REF!,"人工成本超计划成本"," "))</f>
        <v>#REF!</v>
      </c>
      <c r="N194" s="16" t="e">
        <f>IF(#REF!=0," ",F194/#REF!)</f>
        <v>#REF!</v>
      </c>
      <c r="O194" s="16" t="e">
        <f>IF(#REF!=0," ",#REF!/#REF!)</f>
        <v>#REF!</v>
      </c>
      <c r="P194" s="16" t="e">
        <f t="shared" si="10"/>
        <v>#REF!</v>
      </c>
      <c r="Q194" s="17" t="e">
        <f t="shared" si="11"/>
        <v>#REF!</v>
      </c>
      <c r="R194" s="7">
        <v>57715.06</v>
      </c>
      <c r="S194" s="7">
        <v>0</v>
      </c>
    </row>
    <row r="195" spans="1:20" s="1" customFormat="1" ht="14.4">
      <c r="A195" s="6" t="s">
        <v>1017</v>
      </c>
      <c r="B195" s="7">
        <f t="shared" ref="B195:B258" si="12">C195+D195+E195</f>
        <v>752397.18760000006</v>
      </c>
      <c r="C195" s="8">
        <f t="shared" ref="C195:C258" si="13">SUM(F195:J195)</f>
        <v>606023.18760000006</v>
      </c>
      <c r="D195" s="8">
        <v>79797</v>
      </c>
      <c r="E195" s="9">
        <v>66577</v>
      </c>
      <c r="F195" s="10">
        <v>0</v>
      </c>
      <c r="G195" s="10">
        <v>497662.00760000001</v>
      </c>
      <c r="H195" s="10">
        <v>61358.44</v>
      </c>
      <c r="I195" s="10">
        <v>6205.95</v>
      </c>
      <c r="J195" s="10">
        <v>40796.79</v>
      </c>
      <c r="K195" s="11" t="e">
        <f>VLOOKUP(A195,[2]Sheet4!I:M,2,0)</f>
        <v>#N/A</v>
      </c>
      <c r="L195" s="12" t="e">
        <f>IF(#REF!=0," ",IF((D195+E195+G195)&gt;#REF!,"服务费超计划成本",""))</f>
        <v>#REF!</v>
      </c>
      <c r="M195" s="15" t="e">
        <f>IF(#REF!=0," ",IF(H195&gt;#REF!,"人工成本超计划成本"," "))</f>
        <v>#REF!</v>
      </c>
      <c r="N195" s="16" t="e">
        <f>IF(#REF!=0," ",F195/#REF!)</f>
        <v>#REF!</v>
      </c>
      <c r="O195" s="16" t="e">
        <f>IF(#REF!=0," ",#REF!/#REF!)</f>
        <v>#REF!</v>
      </c>
      <c r="P195" s="16" t="e">
        <f t="shared" ref="P195:P258" si="14">IF(M195=0," ",IF(N195=" "," ",IF(N195/M195&lt;0.5,"异常","正常")))</f>
        <v>#REF!</v>
      </c>
      <c r="Q195" s="17" t="e">
        <f t="shared" ref="Q195:Q258" si="15">IF(M195=0," ",IF(O195=" "," ",IF(O195/M195&lt;0.5,"异常","正常")))</f>
        <v>#REF!</v>
      </c>
      <c r="R195" s="7">
        <v>49019.05</v>
      </c>
      <c r="S195" s="7">
        <v>32522.69</v>
      </c>
    </row>
    <row r="196" spans="1:20" s="1" customFormat="1" ht="14.4">
      <c r="A196" s="6" t="s">
        <v>1018</v>
      </c>
      <c r="B196" s="7">
        <f t="shared" si="12"/>
        <v>677025.64</v>
      </c>
      <c r="C196" s="8">
        <f t="shared" si="13"/>
        <v>677025.64</v>
      </c>
      <c r="D196" s="8">
        <v>0</v>
      </c>
      <c r="E196" s="9">
        <v>0</v>
      </c>
      <c r="F196" s="10">
        <v>0</v>
      </c>
      <c r="G196" s="10">
        <v>0</v>
      </c>
      <c r="H196" s="10">
        <v>344354.68</v>
      </c>
      <c r="I196" s="10">
        <v>214700.22</v>
      </c>
      <c r="J196" s="10">
        <v>117970.74</v>
      </c>
      <c r="K196" s="11" t="e">
        <f>VLOOKUP(A196,[2]Sheet4!I:M,2,0)</f>
        <v>#N/A</v>
      </c>
      <c r="L196" s="12" t="e">
        <f>IF(#REF!=0," ",IF((D196+E196+G196)&gt;#REF!,"服务费超计划成本",""))</f>
        <v>#REF!</v>
      </c>
      <c r="M196" s="15" t="e">
        <f>IF(#REF!=0," ",IF(H196&gt;#REF!,"人工成本超计划成本"," "))</f>
        <v>#REF!</v>
      </c>
      <c r="N196" s="16" t="e">
        <f>IF(#REF!=0," ",F196/#REF!)</f>
        <v>#REF!</v>
      </c>
      <c r="O196" s="16" t="e">
        <f>IF(#REF!=0," ",#REF!/#REF!)</f>
        <v>#REF!</v>
      </c>
      <c r="P196" s="16" t="e">
        <f t="shared" si="14"/>
        <v>#REF!</v>
      </c>
      <c r="Q196" s="17" t="e">
        <f t="shared" si="15"/>
        <v>#REF!</v>
      </c>
      <c r="R196" s="7">
        <v>5130</v>
      </c>
      <c r="S196" s="7">
        <v>67432.77</v>
      </c>
    </row>
    <row r="197" spans="1:20" s="1" customFormat="1" ht="14.4">
      <c r="A197" s="6" t="s">
        <v>544</v>
      </c>
      <c r="B197" s="7">
        <f t="shared" si="12"/>
        <v>999999.97479999997</v>
      </c>
      <c r="C197" s="8">
        <f t="shared" si="13"/>
        <v>899999.97479999997</v>
      </c>
      <c r="D197" s="8">
        <v>0</v>
      </c>
      <c r="E197" s="9">
        <v>100000</v>
      </c>
      <c r="F197" s="10">
        <v>0</v>
      </c>
      <c r="G197" s="10">
        <v>899999.97479999997</v>
      </c>
      <c r="H197" s="10">
        <v>0</v>
      </c>
      <c r="I197" s="10">
        <v>0</v>
      </c>
      <c r="J197" s="10">
        <v>0</v>
      </c>
      <c r="K197" s="11" t="e">
        <f>VLOOKUP(A197,[2]Sheet4!I:M,2,0)</f>
        <v>#N/A</v>
      </c>
      <c r="L197" s="12" t="e">
        <f>IF(#REF!=0," ",IF((D197+E197+G197)&gt;#REF!,"服务费超计划成本",""))</f>
        <v>#REF!</v>
      </c>
      <c r="M197" s="15" t="e">
        <f>IF(#REF!=0," ",IF(H197&gt;#REF!,"人工成本超计划成本"," "))</f>
        <v>#REF!</v>
      </c>
      <c r="N197" s="16" t="e">
        <f>IF(#REF!=0," ",F197/#REF!)</f>
        <v>#REF!</v>
      </c>
      <c r="O197" s="16" t="e">
        <f>IF(#REF!=0," ",#REF!/#REF!)</f>
        <v>#REF!</v>
      </c>
      <c r="P197" s="16" t="e">
        <f t="shared" si="14"/>
        <v>#REF!</v>
      </c>
      <c r="Q197" s="17" t="e">
        <f t="shared" si="15"/>
        <v>#REF!</v>
      </c>
      <c r="R197" s="7">
        <v>0</v>
      </c>
      <c r="S197" s="7">
        <v>0</v>
      </c>
    </row>
    <row r="198" spans="1:20" s="1" customFormat="1" ht="14.4">
      <c r="A198" s="6" t="s">
        <v>1019</v>
      </c>
      <c r="B198" s="7">
        <f t="shared" si="12"/>
        <v>298226.7524</v>
      </c>
      <c r="C198" s="8">
        <f t="shared" si="13"/>
        <v>298226.7524</v>
      </c>
      <c r="D198" s="8">
        <v>0</v>
      </c>
      <c r="E198" s="9">
        <v>0</v>
      </c>
      <c r="F198" s="10">
        <v>0</v>
      </c>
      <c r="G198" s="10">
        <v>251174.99239999999</v>
      </c>
      <c r="H198" s="10">
        <v>37103.64</v>
      </c>
      <c r="I198" s="10">
        <v>9866.1200000000008</v>
      </c>
      <c r="J198" s="10">
        <v>82</v>
      </c>
      <c r="K198" s="11" t="e">
        <f>VLOOKUP(A198,[2]Sheet4!I:M,2,0)</f>
        <v>#N/A</v>
      </c>
      <c r="L198" s="12" t="e">
        <f>IF(#REF!=0," ",IF((D198+E198+G198)&gt;#REF!,"服务费超计划成本",""))</f>
        <v>#REF!</v>
      </c>
      <c r="M198" s="15" t="e">
        <f>IF(#REF!=0," ",IF(H198&gt;#REF!,"人工成本超计划成本"," "))</f>
        <v>#REF!</v>
      </c>
      <c r="N198" s="16" t="e">
        <f>IF(#REF!=0," ",F198/#REF!)</f>
        <v>#REF!</v>
      </c>
      <c r="O198" s="16" t="e">
        <f>IF(#REF!=0," ",#REF!/#REF!)</f>
        <v>#REF!</v>
      </c>
      <c r="P198" s="16" t="e">
        <f t="shared" si="14"/>
        <v>#REF!</v>
      </c>
      <c r="Q198" s="17" t="e">
        <f t="shared" si="15"/>
        <v>#REF!</v>
      </c>
      <c r="R198" s="7">
        <v>0</v>
      </c>
      <c r="S198" s="7">
        <v>0</v>
      </c>
    </row>
    <row r="199" spans="1:20" s="1" customFormat="1" ht="14.4">
      <c r="A199" s="6" t="s">
        <v>1020</v>
      </c>
      <c r="B199" s="7">
        <f t="shared" si="12"/>
        <v>186931.38579999999</v>
      </c>
      <c r="C199" s="8">
        <f t="shared" si="13"/>
        <v>79056.385800000004</v>
      </c>
      <c r="D199" s="8">
        <v>18750</v>
      </c>
      <c r="E199" s="9">
        <v>89125</v>
      </c>
      <c r="F199" s="10">
        <v>0</v>
      </c>
      <c r="G199" s="10">
        <v>50359.995799999997</v>
      </c>
      <c r="H199" s="10">
        <v>18376.650000000001</v>
      </c>
      <c r="I199" s="10">
        <v>5599.08</v>
      </c>
      <c r="J199" s="10">
        <v>4720.66</v>
      </c>
      <c r="K199" s="11" t="e">
        <f>VLOOKUP(A199,[2]Sheet4!I:M,2,0)</f>
        <v>#N/A</v>
      </c>
      <c r="L199" s="12" t="e">
        <f>IF(#REF!=0," ",IF((D199+E199+G199)&gt;#REF!,"服务费超计划成本",""))</f>
        <v>#REF!</v>
      </c>
      <c r="M199" s="15" t="e">
        <f>IF(#REF!=0," ",IF(H199&gt;#REF!,"人工成本超计划成本"," "))</f>
        <v>#REF!</v>
      </c>
      <c r="N199" s="16" t="e">
        <f>IF(#REF!=0," ",F199/#REF!)</f>
        <v>#REF!</v>
      </c>
      <c r="O199" s="16" t="e">
        <f>IF(#REF!=0," ",#REF!/#REF!)</f>
        <v>#REF!</v>
      </c>
      <c r="P199" s="16" t="e">
        <f t="shared" si="14"/>
        <v>#REF!</v>
      </c>
      <c r="Q199" s="17" t="e">
        <f t="shared" si="15"/>
        <v>#REF!</v>
      </c>
      <c r="R199" s="7">
        <v>114214.84</v>
      </c>
      <c r="S199" s="7">
        <v>0</v>
      </c>
      <c r="T199" s="18"/>
    </row>
    <row r="200" spans="1:20" s="1" customFormat="1" ht="14.4">
      <c r="A200" s="6" t="s">
        <v>1021</v>
      </c>
      <c r="B200" s="7">
        <f t="shared" si="12"/>
        <v>41093.880000000005</v>
      </c>
      <c r="C200" s="8">
        <f t="shared" si="13"/>
        <v>41093.880000000005</v>
      </c>
      <c r="D200" s="8">
        <v>0</v>
      </c>
      <c r="E200" s="9">
        <v>0</v>
      </c>
      <c r="F200" s="10">
        <v>0</v>
      </c>
      <c r="G200" s="10">
        <v>0</v>
      </c>
      <c r="H200" s="10">
        <v>31018.9</v>
      </c>
      <c r="I200" s="10">
        <v>0</v>
      </c>
      <c r="J200" s="10">
        <v>10074.98</v>
      </c>
      <c r="K200" s="11" t="e">
        <f>VLOOKUP(A200,[2]Sheet4!I:M,2,0)</f>
        <v>#N/A</v>
      </c>
      <c r="L200" s="12" t="e">
        <f>IF(#REF!=0," ",IF((D200+E200+G200)&gt;#REF!,"服务费超计划成本",""))</f>
        <v>#REF!</v>
      </c>
      <c r="M200" s="15" t="e">
        <f>IF(#REF!=0," ",IF(H200&gt;#REF!,"人工成本超计划成本"," "))</f>
        <v>#REF!</v>
      </c>
      <c r="N200" s="16" t="e">
        <f>IF(#REF!=0," ",F200/#REF!)</f>
        <v>#REF!</v>
      </c>
      <c r="O200" s="16" t="e">
        <f>IF(#REF!=0," ",#REF!/#REF!)</f>
        <v>#REF!</v>
      </c>
      <c r="P200" s="16" t="e">
        <f t="shared" si="14"/>
        <v>#REF!</v>
      </c>
      <c r="Q200" s="17" t="e">
        <f t="shared" si="15"/>
        <v>#REF!</v>
      </c>
      <c r="R200" s="7">
        <v>65581.100000000006</v>
      </c>
      <c r="S200" s="7">
        <v>0</v>
      </c>
    </row>
    <row r="201" spans="1:20" s="1" customFormat="1" ht="14.4">
      <c r="A201" s="6" t="s">
        <v>203</v>
      </c>
      <c r="B201" s="7">
        <f t="shared" si="12"/>
        <v>715260.83000000007</v>
      </c>
      <c r="C201" s="8">
        <f t="shared" si="13"/>
        <v>715260.83000000007</v>
      </c>
      <c r="D201" s="8">
        <v>0</v>
      </c>
      <c r="E201" s="9">
        <v>0</v>
      </c>
      <c r="F201" s="10">
        <v>0</v>
      </c>
      <c r="G201" s="10">
        <v>0</v>
      </c>
      <c r="H201" s="10">
        <v>663258.9</v>
      </c>
      <c r="I201" s="10">
        <v>0</v>
      </c>
      <c r="J201" s="10">
        <v>52001.93</v>
      </c>
      <c r="K201" s="11" t="e">
        <f>VLOOKUP(A201,[2]Sheet4!I:M,2,0)</f>
        <v>#N/A</v>
      </c>
      <c r="L201" s="12" t="e">
        <f>IF(#REF!=0," ",IF((D201+E201+G201)&gt;#REF!,"服务费超计划成本",""))</f>
        <v>#REF!</v>
      </c>
      <c r="M201" s="15" t="e">
        <f>IF(#REF!=0," ",IF(H201&gt;#REF!,"人工成本超计划成本"," "))</f>
        <v>#REF!</v>
      </c>
      <c r="N201" s="16" t="e">
        <f>IF(#REF!=0," ",F201/#REF!)</f>
        <v>#REF!</v>
      </c>
      <c r="O201" s="16" t="e">
        <f>IF(#REF!=0," ",#REF!/#REF!)</f>
        <v>#REF!</v>
      </c>
      <c r="P201" s="16" t="e">
        <f t="shared" si="14"/>
        <v>#REF!</v>
      </c>
      <c r="Q201" s="17" t="e">
        <f t="shared" si="15"/>
        <v>#REF!</v>
      </c>
      <c r="R201" s="7">
        <v>0</v>
      </c>
      <c r="S201" s="7">
        <v>0</v>
      </c>
    </row>
    <row r="202" spans="1:20" s="1" customFormat="1" ht="14.4">
      <c r="A202" s="6" t="s">
        <v>1022</v>
      </c>
      <c r="B202" s="7">
        <f t="shared" si="12"/>
        <v>734624.89719999989</v>
      </c>
      <c r="C202" s="8">
        <f t="shared" si="13"/>
        <v>555224.89719999989</v>
      </c>
      <c r="D202" s="8">
        <v>70200</v>
      </c>
      <c r="E202" s="9">
        <v>109200</v>
      </c>
      <c r="F202" s="10">
        <v>0</v>
      </c>
      <c r="G202" s="10">
        <v>302777.99719999998</v>
      </c>
      <c r="H202" s="10">
        <v>145512.43</v>
      </c>
      <c r="I202" s="10">
        <v>77139.37</v>
      </c>
      <c r="J202" s="10">
        <v>29795.1</v>
      </c>
      <c r="K202" s="11" t="e">
        <f>VLOOKUP(A202,[2]Sheet4!I:M,2,0)</f>
        <v>#N/A</v>
      </c>
      <c r="L202" s="12" t="e">
        <f>IF(#REF!=0," ",IF((D202+E202+G202)&gt;#REF!,"服务费超计划成本",""))</f>
        <v>#REF!</v>
      </c>
      <c r="M202" s="15" t="e">
        <f>IF(#REF!=0," ",IF(H202&gt;#REF!,"人工成本超计划成本"," "))</f>
        <v>#REF!</v>
      </c>
      <c r="N202" s="16" t="e">
        <f>IF(#REF!=0," ",F202/#REF!)</f>
        <v>#REF!</v>
      </c>
      <c r="O202" s="16" t="e">
        <f>IF(#REF!=0," ",#REF!/#REF!)</f>
        <v>#REF!</v>
      </c>
      <c r="P202" s="16" t="e">
        <f t="shared" si="14"/>
        <v>#REF!</v>
      </c>
      <c r="Q202" s="17" t="e">
        <f t="shared" si="15"/>
        <v>#REF!</v>
      </c>
      <c r="R202" s="7">
        <v>797808.59</v>
      </c>
      <c r="S202" s="7">
        <v>0</v>
      </c>
      <c r="T202" s="18"/>
    </row>
    <row r="203" spans="1:20" s="1" customFormat="1" ht="14.4">
      <c r="A203" s="6" t="s">
        <v>141</v>
      </c>
      <c r="B203" s="7">
        <f t="shared" si="12"/>
        <v>836290.09859999991</v>
      </c>
      <c r="C203" s="8">
        <f t="shared" si="13"/>
        <v>718540.09859999991</v>
      </c>
      <c r="D203" s="8">
        <v>0</v>
      </c>
      <c r="E203" s="9">
        <v>117750</v>
      </c>
      <c r="F203" s="10">
        <v>0</v>
      </c>
      <c r="G203" s="10">
        <v>671646.00859999994</v>
      </c>
      <c r="H203" s="10">
        <v>38127.379999999997</v>
      </c>
      <c r="I203" s="10">
        <v>264</v>
      </c>
      <c r="J203" s="10">
        <v>8502.7099999999991</v>
      </c>
      <c r="K203" s="11" t="e">
        <f>VLOOKUP(A203,[2]Sheet4!I:M,2,0)</f>
        <v>#N/A</v>
      </c>
      <c r="L203" s="12" t="e">
        <f>IF(#REF!=0," ",IF((D203+E203+G203)&gt;#REF!,"服务费超计划成本",""))</f>
        <v>#REF!</v>
      </c>
      <c r="M203" s="15" t="e">
        <f>IF(#REF!=0," ",IF(H203&gt;#REF!,"人工成本超计划成本"," "))</f>
        <v>#REF!</v>
      </c>
      <c r="N203" s="16" t="e">
        <f>IF(#REF!=0," ",F203/#REF!)</f>
        <v>#REF!</v>
      </c>
      <c r="O203" s="16" t="e">
        <f>IF(#REF!=0," ",#REF!/#REF!)</f>
        <v>#REF!</v>
      </c>
      <c r="P203" s="16" t="e">
        <f t="shared" si="14"/>
        <v>#REF!</v>
      </c>
      <c r="Q203" s="17" t="e">
        <f t="shared" si="15"/>
        <v>#REF!</v>
      </c>
      <c r="R203" s="7">
        <v>112022.62</v>
      </c>
      <c r="S203" s="7">
        <v>117558.33</v>
      </c>
    </row>
    <row r="204" spans="1:20" s="1" customFormat="1" ht="14.4">
      <c r="A204" s="6" t="s">
        <v>1023</v>
      </c>
      <c r="B204" s="7">
        <f t="shared" si="12"/>
        <v>123750.0074</v>
      </c>
      <c r="C204" s="8">
        <f t="shared" si="13"/>
        <v>123750.0074</v>
      </c>
      <c r="D204" s="8">
        <v>0</v>
      </c>
      <c r="E204" s="9">
        <v>0</v>
      </c>
      <c r="F204" s="10">
        <v>0</v>
      </c>
      <c r="G204" s="10">
        <v>123750.0074</v>
      </c>
      <c r="H204" s="10">
        <v>0</v>
      </c>
      <c r="I204" s="10">
        <v>0</v>
      </c>
      <c r="J204" s="10">
        <v>0</v>
      </c>
      <c r="K204" s="11" t="e">
        <f>VLOOKUP(A204,[2]Sheet4!I:M,2,0)</f>
        <v>#N/A</v>
      </c>
      <c r="L204" s="12" t="e">
        <f>IF(#REF!=0," ",IF((D204+E204+G204)&gt;#REF!,"服务费超计划成本",""))</f>
        <v>#REF!</v>
      </c>
      <c r="M204" s="15" t="e">
        <f>IF(#REF!=0," ",IF(H204&gt;#REF!,"人工成本超计划成本"," "))</f>
        <v>#REF!</v>
      </c>
      <c r="N204" s="16" t="e">
        <f>IF(#REF!=0," ",F204/#REF!)</f>
        <v>#REF!</v>
      </c>
      <c r="O204" s="16" t="e">
        <f>IF(#REF!=0," ",#REF!/#REF!)</f>
        <v>#REF!</v>
      </c>
      <c r="P204" s="16" t="e">
        <f t="shared" si="14"/>
        <v>#REF!</v>
      </c>
      <c r="Q204" s="17" t="e">
        <f t="shared" si="15"/>
        <v>#REF!</v>
      </c>
      <c r="R204" s="7">
        <v>24750</v>
      </c>
      <c r="S204" s="7">
        <v>57745.29</v>
      </c>
    </row>
    <row r="205" spans="1:20" s="1" customFormat="1" ht="14.4">
      <c r="A205" s="6" t="s">
        <v>1024</v>
      </c>
      <c r="B205" s="7">
        <f t="shared" si="12"/>
        <v>2129999.9975999999</v>
      </c>
      <c r="C205" s="8">
        <f t="shared" si="13"/>
        <v>2129999.9975999999</v>
      </c>
      <c r="D205" s="8">
        <v>0</v>
      </c>
      <c r="E205" s="9">
        <v>0</v>
      </c>
      <c r="F205" s="10">
        <v>0</v>
      </c>
      <c r="G205" s="10">
        <v>2129999.9975999999</v>
      </c>
      <c r="H205" s="10">
        <v>0</v>
      </c>
      <c r="I205" s="10">
        <v>0</v>
      </c>
      <c r="J205" s="10">
        <v>0</v>
      </c>
      <c r="K205" s="11" t="e">
        <f>VLOOKUP(A205,[2]Sheet4!I:M,2,0)</f>
        <v>#N/A</v>
      </c>
      <c r="L205" s="12" t="e">
        <f>IF(#REF!=0," ",IF((D205+E205+G205)&gt;#REF!,"服务费超计划成本",""))</f>
        <v>#REF!</v>
      </c>
      <c r="M205" s="15" t="e">
        <f>IF(#REF!=0," ",IF(H205&gt;#REF!,"人工成本超计划成本"," "))</f>
        <v>#REF!</v>
      </c>
      <c r="N205" s="16" t="e">
        <f>IF(#REF!=0," ",F205/#REF!)</f>
        <v>#REF!</v>
      </c>
      <c r="O205" s="16" t="e">
        <f>IF(#REF!=0," ",#REF!/#REF!)</f>
        <v>#REF!</v>
      </c>
      <c r="P205" s="16" t="e">
        <f t="shared" si="14"/>
        <v>#REF!</v>
      </c>
      <c r="Q205" s="17" t="e">
        <f t="shared" si="15"/>
        <v>#REF!</v>
      </c>
      <c r="R205" s="7">
        <v>104566.04</v>
      </c>
      <c r="S205" s="7">
        <v>0</v>
      </c>
    </row>
    <row r="206" spans="1:20" s="1" customFormat="1" ht="14.4">
      <c r="A206" s="6" t="s">
        <v>1025</v>
      </c>
      <c r="B206" s="7">
        <f t="shared" si="12"/>
        <v>340000.00319999998</v>
      </c>
      <c r="C206" s="8">
        <f t="shared" si="13"/>
        <v>340000.00319999998</v>
      </c>
      <c r="D206" s="8">
        <v>0</v>
      </c>
      <c r="E206" s="9">
        <v>0</v>
      </c>
      <c r="F206" s="10">
        <v>0</v>
      </c>
      <c r="G206" s="10">
        <v>340000.00319999998</v>
      </c>
      <c r="H206" s="10">
        <v>0</v>
      </c>
      <c r="I206" s="10">
        <v>0</v>
      </c>
      <c r="J206" s="10">
        <v>0</v>
      </c>
      <c r="K206" s="11" t="e">
        <f>VLOOKUP(A206,[2]Sheet4!I:M,2,0)</f>
        <v>#N/A</v>
      </c>
      <c r="L206" s="12" t="e">
        <f>IF(#REF!=0," ",IF((D206+E206+G206)&gt;#REF!,"服务费超计划成本",""))</f>
        <v>#REF!</v>
      </c>
      <c r="M206" s="15" t="e">
        <f>IF(#REF!=0," ",IF(H206&gt;#REF!,"人工成本超计划成本"," "))</f>
        <v>#REF!</v>
      </c>
      <c r="N206" s="16" t="e">
        <f>IF(#REF!=0," ",F206/#REF!)</f>
        <v>#REF!</v>
      </c>
      <c r="O206" s="16" t="e">
        <f>IF(#REF!=0," ",#REF!/#REF!)</f>
        <v>#REF!</v>
      </c>
      <c r="P206" s="16" t="e">
        <f t="shared" si="14"/>
        <v>#REF!</v>
      </c>
      <c r="Q206" s="17" t="e">
        <f t="shared" si="15"/>
        <v>#REF!</v>
      </c>
      <c r="R206" s="7">
        <v>18245.28</v>
      </c>
      <c r="S206" s="7">
        <v>0</v>
      </c>
    </row>
    <row r="207" spans="1:20" s="1" customFormat="1" ht="14.4">
      <c r="A207" s="6" t="s">
        <v>1026</v>
      </c>
      <c r="B207" s="7">
        <f t="shared" si="12"/>
        <v>651158.34</v>
      </c>
      <c r="C207" s="8">
        <f t="shared" si="13"/>
        <v>651158.34</v>
      </c>
      <c r="D207" s="8">
        <v>0</v>
      </c>
      <c r="E207" s="9">
        <v>0</v>
      </c>
      <c r="F207" s="10">
        <v>0</v>
      </c>
      <c r="G207" s="10">
        <v>0</v>
      </c>
      <c r="H207" s="10">
        <v>521171.7</v>
      </c>
      <c r="I207" s="10">
        <v>57252.54</v>
      </c>
      <c r="J207" s="10">
        <v>72734.100000000006</v>
      </c>
      <c r="K207" s="11" t="e">
        <f>VLOOKUP(A207,[2]Sheet4!I:M,2,0)</f>
        <v>#N/A</v>
      </c>
      <c r="L207" s="12" t="e">
        <f>IF(#REF!=0," ",IF((D207+E207+G207)&gt;#REF!,"服务费超计划成本",""))</f>
        <v>#REF!</v>
      </c>
      <c r="M207" s="15" t="e">
        <f>IF(#REF!=0," ",IF(H207&gt;#REF!,"人工成本超计划成本"," "))</f>
        <v>#REF!</v>
      </c>
      <c r="N207" s="16" t="e">
        <f>IF(#REF!=0," ",F207/#REF!)</f>
        <v>#REF!</v>
      </c>
      <c r="O207" s="16" t="e">
        <f>IF(#REF!=0," ",#REF!/#REF!)</f>
        <v>#REF!</v>
      </c>
      <c r="P207" s="16" t="e">
        <f t="shared" si="14"/>
        <v>#REF!</v>
      </c>
      <c r="Q207" s="17" t="e">
        <f t="shared" si="15"/>
        <v>#REF!</v>
      </c>
      <c r="R207" s="7">
        <v>0</v>
      </c>
      <c r="S207" s="7">
        <v>0</v>
      </c>
    </row>
    <row r="208" spans="1:20" s="1" customFormat="1" ht="14.4">
      <c r="A208" s="6" t="s">
        <v>1027</v>
      </c>
      <c r="B208" s="7">
        <f t="shared" si="12"/>
        <v>141666.53</v>
      </c>
      <c r="C208" s="8">
        <f t="shared" si="13"/>
        <v>141666.53</v>
      </c>
      <c r="D208" s="8">
        <v>0</v>
      </c>
      <c r="E208" s="9">
        <v>0</v>
      </c>
      <c r="F208" s="10">
        <v>0</v>
      </c>
      <c r="G208" s="10">
        <v>0</v>
      </c>
      <c r="H208" s="10">
        <v>115427</v>
      </c>
      <c r="I208" s="10">
        <v>3779.6</v>
      </c>
      <c r="J208" s="10">
        <v>22459.93</v>
      </c>
      <c r="K208" s="11" t="e">
        <f>VLOOKUP(A208,[2]Sheet4!I:M,2,0)</f>
        <v>#N/A</v>
      </c>
      <c r="L208" s="12" t="e">
        <f>IF(#REF!=0," ",IF((D208+E208+G208)&gt;#REF!,"服务费超计划成本",""))</f>
        <v>#REF!</v>
      </c>
      <c r="M208" s="15" t="e">
        <f>IF(#REF!=0," ",IF(H208&gt;#REF!,"人工成本超计划成本"," "))</f>
        <v>#REF!</v>
      </c>
      <c r="N208" s="16" t="e">
        <f>IF(#REF!=0," ",F208/#REF!)</f>
        <v>#REF!</v>
      </c>
      <c r="O208" s="16" t="e">
        <f>IF(#REF!=0," ",#REF!/#REF!)</f>
        <v>#REF!</v>
      </c>
      <c r="P208" s="16" t="e">
        <f t="shared" si="14"/>
        <v>#REF!</v>
      </c>
      <c r="Q208" s="17" t="e">
        <f t="shared" si="15"/>
        <v>#REF!</v>
      </c>
      <c r="R208" s="7">
        <v>178533.47</v>
      </c>
      <c r="S208" s="7">
        <v>0</v>
      </c>
    </row>
    <row r="209" spans="1:20" s="1" customFormat="1" ht="14.4">
      <c r="A209" s="6" t="s">
        <v>1028</v>
      </c>
      <c r="B209" s="7">
        <f t="shared" si="12"/>
        <v>73122.530000000013</v>
      </c>
      <c r="C209" s="8">
        <f t="shared" si="13"/>
        <v>73122.530000000013</v>
      </c>
      <c r="D209" s="8">
        <v>0</v>
      </c>
      <c r="E209" s="9">
        <v>0</v>
      </c>
      <c r="F209" s="10">
        <v>0</v>
      </c>
      <c r="G209" s="10">
        <v>0</v>
      </c>
      <c r="H209" s="10">
        <v>54132.22</v>
      </c>
      <c r="I209" s="10">
        <v>18176.990000000002</v>
      </c>
      <c r="J209" s="10">
        <v>813.32</v>
      </c>
      <c r="K209" s="11" t="e">
        <f>VLOOKUP(A209,[2]Sheet4!I:M,2,0)</f>
        <v>#N/A</v>
      </c>
      <c r="L209" s="12" t="e">
        <f>IF(#REF!=0," ",IF((D209+E209+G209)&gt;#REF!,"服务费超计划成本",""))</f>
        <v>#REF!</v>
      </c>
      <c r="M209" s="15" t="e">
        <f>IF(#REF!=0," ",IF(H209&gt;#REF!,"人工成本超计划成本"," "))</f>
        <v>#REF!</v>
      </c>
      <c r="N209" s="16" t="e">
        <f>IF(#REF!=0," ",F209/#REF!)</f>
        <v>#REF!</v>
      </c>
      <c r="O209" s="16" t="e">
        <f>IF(#REF!=0," ",#REF!/#REF!)</f>
        <v>#REF!</v>
      </c>
      <c r="P209" s="16" t="e">
        <f t="shared" si="14"/>
        <v>#REF!</v>
      </c>
      <c r="Q209" s="17" t="e">
        <f t="shared" si="15"/>
        <v>#REF!</v>
      </c>
      <c r="R209" s="7">
        <v>14823.01</v>
      </c>
      <c r="S209" s="7">
        <v>0</v>
      </c>
    </row>
    <row r="210" spans="1:20" s="1" customFormat="1" ht="14.4">
      <c r="A210" s="6" t="s">
        <v>1029</v>
      </c>
      <c r="B210" s="7">
        <f t="shared" si="12"/>
        <v>40712.21</v>
      </c>
      <c r="C210" s="8">
        <f t="shared" si="13"/>
        <v>40712.21</v>
      </c>
      <c r="D210" s="8">
        <v>0</v>
      </c>
      <c r="E210" s="9">
        <v>0</v>
      </c>
      <c r="F210" s="10">
        <v>0</v>
      </c>
      <c r="G210" s="10">
        <v>0</v>
      </c>
      <c r="H210" s="10">
        <v>29324.240000000002</v>
      </c>
      <c r="I210" s="10">
        <v>7840.84</v>
      </c>
      <c r="J210" s="10">
        <v>3547.13</v>
      </c>
      <c r="K210" s="11" t="e">
        <f>VLOOKUP(A210,[2]Sheet4!I:M,2,0)</f>
        <v>#N/A</v>
      </c>
      <c r="L210" s="12" t="e">
        <f>IF(#REF!=0," ",IF((D210+E210+G210)&gt;#REF!,"服务费超计划成本",""))</f>
        <v>#REF!</v>
      </c>
      <c r="M210" s="15" t="e">
        <f>IF(#REF!=0," ",IF(H210&gt;#REF!,"人工成本超计划成本"," "))</f>
        <v>#REF!</v>
      </c>
      <c r="N210" s="16" t="e">
        <f>IF(#REF!=0," ",F210/#REF!)</f>
        <v>#REF!</v>
      </c>
      <c r="O210" s="16" t="e">
        <f>IF(#REF!=0," ",#REF!/#REF!)</f>
        <v>#REF!</v>
      </c>
      <c r="P210" s="16" t="e">
        <f t="shared" si="14"/>
        <v>#REF!</v>
      </c>
      <c r="Q210" s="17" t="e">
        <f t="shared" si="15"/>
        <v>#REF!</v>
      </c>
      <c r="R210" s="7">
        <v>0</v>
      </c>
      <c r="S210" s="7">
        <v>0.01</v>
      </c>
    </row>
    <row r="211" spans="1:20" s="1" customFormat="1" ht="14.4">
      <c r="A211" s="6" t="s">
        <v>1030</v>
      </c>
      <c r="B211" s="7">
        <f t="shared" si="12"/>
        <v>535274.73200000008</v>
      </c>
      <c r="C211" s="8">
        <f t="shared" si="13"/>
        <v>535274.73200000008</v>
      </c>
      <c r="D211" s="8">
        <v>0</v>
      </c>
      <c r="E211" s="9">
        <v>0</v>
      </c>
      <c r="F211" s="10">
        <v>0</v>
      </c>
      <c r="G211" s="10">
        <v>106500.00199999999</v>
      </c>
      <c r="H211" s="10">
        <v>221163.77</v>
      </c>
      <c r="I211" s="10">
        <v>167621.66</v>
      </c>
      <c r="J211" s="10">
        <v>39989.300000000003</v>
      </c>
      <c r="K211" s="11" t="e">
        <f>VLOOKUP(A211,[2]Sheet4!I:M,2,0)</f>
        <v>#N/A</v>
      </c>
      <c r="L211" s="12" t="e">
        <f>IF(#REF!=0," ",IF((D211+E211+G211)&gt;#REF!,"服务费超计划成本",""))</f>
        <v>#REF!</v>
      </c>
      <c r="M211" s="15" t="e">
        <f>IF(#REF!=0," ",IF(H211&gt;#REF!,"人工成本超计划成本"," "))</f>
        <v>#REF!</v>
      </c>
      <c r="N211" s="16" t="e">
        <f>IF(#REF!=0," ",F211/#REF!)</f>
        <v>#REF!</v>
      </c>
      <c r="O211" s="16" t="e">
        <f>IF(#REF!=0," ",#REF!/#REF!)</f>
        <v>#REF!</v>
      </c>
      <c r="P211" s="16" t="e">
        <f t="shared" si="14"/>
        <v>#REF!</v>
      </c>
      <c r="Q211" s="17" t="e">
        <f t="shared" si="15"/>
        <v>#REF!</v>
      </c>
      <c r="R211" s="7">
        <v>59605.96</v>
      </c>
      <c r="S211" s="7">
        <v>0</v>
      </c>
    </row>
    <row r="212" spans="1:20" s="1" customFormat="1" ht="14.4">
      <c r="A212" s="6" t="s">
        <v>1031</v>
      </c>
      <c r="B212" s="7">
        <f t="shared" si="12"/>
        <v>305475.47000000003</v>
      </c>
      <c r="C212" s="8">
        <f t="shared" si="13"/>
        <v>305475.47000000003</v>
      </c>
      <c r="D212" s="8">
        <v>0</v>
      </c>
      <c r="E212" s="9">
        <v>0</v>
      </c>
      <c r="F212" s="10">
        <v>0</v>
      </c>
      <c r="G212" s="10">
        <v>0</v>
      </c>
      <c r="H212" s="10">
        <v>153262.23000000001</v>
      </c>
      <c r="I212" s="10">
        <v>116135.84</v>
      </c>
      <c r="J212" s="10">
        <v>36077.4</v>
      </c>
      <c r="K212" s="11" t="e">
        <f>VLOOKUP(A212,[2]Sheet4!I:M,2,0)</f>
        <v>#N/A</v>
      </c>
      <c r="L212" s="12" t="e">
        <f>IF(#REF!=0," ",IF((D212+E212+G212)&gt;#REF!,"服务费超计划成本",""))</f>
        <v>#REF!</v>
      </c>
      <c r="M212" s="15" t="e">
        <f>IF(#REF!=0," ",IF(H212&gt;#REF!,"人工成本超计划成本"," "))</f>
        <v>#REF!</v>
      </c>
      <c r="N212" s="16" t="e">
        <f>IF(#REF!=0," ",F212/#REF!)</f>
        <v>#REF!</v>
      </c>
      <c r="O212" s="16" t="e">
        <f>IF(#REF!=0," ",#REF!/#REF!)</f>
        <v>#REF!</v>
      </c>
      <c r="P212" s="16" t="e">
        <f t="shared" si="14"/>
        <v>#REF!</v>
      </c>
      <c r="Q212" s="17" t="e">
        <f t="shared" si="15"/>
        <v>#REF!</v>
      </c>
      <c r="R212" s="7">
        <v>0</v>
      </c>
      <c r="S212" s="7">
        <v>0</v>
      </c>
    </row>
    <row r="213" spans="1:20" s="1" customFormat="1" ht="14.4">
      <c r="A213" s="6" t="s">
        <v>1032</v>
      </c>
      <c r="B213" s="7">
        <f t="shared" si="12"/>
        <v>462194.57</v>
      </c>
      <c r="C213" s="8">
        <f t="shared" si="13"/>
        <v>462194.57</v>
      </c>
      <c r="D213" s="8">
        <v>0</v>
      </c>
      <c r="E213" s="9">
        <v>0</v>
      </c>
      <c r="F213" s="10">
        <v>0</v>
      </c>
      <c r="G213" s="10">
        <v>0</v>
      </c>
      <c r="H213" s="10">
        <v>244732.2</v>
      </c>
      <c r="I213" s="10">
        <v>182196</v>
      </c>
      <c r="J213" s="10">
        <v>35266.370000000003</v>
      </c>
      <c r="K213" s="11" t="e">
        <f>VLOOKUP(A213,[2]Sheet4!I:M,2,0)</f>
        <v>#N/A</v>
      </c>
      <c r="L213" s="12" t="e">
        <f>IF(#REF!=0," ",IF((D213+E213+G213)&gt;#REF!,"服务费超计划成本",""))</f>
        <v>#REF!</v>
      </c>
      <c r="M213" s="15" t="e">
        <f>IF(#REF!=0," ",IF(H213&gt;#REF!,"人工成本超计划成本"," "))</f>
        <v>#REF!</v>
      </c>
      <c r="N213" s="16" t="e">
        <f>IF(#REF!=0," ",F213/#REF!)</f>
        <v>#REF!</v>
      </c>
      <c r="O213" s="16" t="e">
        <f>IF(#REF!=0," ",#REF!/#REF!)</f>
        <v>#REF!</v>
      </c>
      <c r="P213" s="16" t="e">
        <f t="shared" si="14"/>
        <v>#REF!</v>
      </c>
      <c r="Q213" s="17" t="e">
        <f t="shared" si="15"/>
        <v>#REF!</v>
      </c>
      <c r="R213" s="7">
        <v>30005.42</v>
      </c>
      <c r="S213" s="7">
        <v>0</v>
      </c>
    </row>
    <row r="214" spans="1:20" s="1" customFormat="1" ht="14.4">
      <c r="A214" s="6" t="s">
        <v>1033</v>
      </c>
      <c r="B214" s="7">
        <f t="shared" si="12"/>
        <v>433068.489</v>
      </c>
      <c r="C214" s="8">
        <f t="shared" si="13"/>
        <v>336798.489</v>
      </c>
      <c r="D214" s="8">
        <v>43528</v>
      </c>
      <c r="E214" s="9">
        <v>52742</v>
      </c>
      <c r="F214" s="10">
        <v>0</v>
      </c>
      <c r="G214" s="10">
        <v>110387.499</v>
      </c>
      <c r="H214" s="10">
        <v>149450.73000000001</v>
      </c>
      <c r="I214" s="10">
        <v>70856.13</v>
      </c>
      <c r="J214" s="10">
        <v>6104.13</v>
      </c>
      <c r="K214" s="11" t="e">
        <f>VLOOKUP(A214,[2]Sheet4!I:M,2,0)</f>
        <v>#N/A</v>
      </c>
      <c r="L214" s="12" t="e">
        <f>IF(#REF!=0," ",IF((D214+E214+G214)&gt;#REF!,"服务费超计划成本",""))</f>
        <v>#REF!</v>
      </c>
      <c r="M214" s="15" t="e">
        <f>IF(#REF!=0," ",IF(H214&gt;#REF!,"人工成本超计划成本"," "))</f>
        <v>#REF!</v>
      </c>
      <c r="N214" s="16" t="e">
        <f>IF(#REF!=0," ",F214/#REF!)</f>
        <v>#REF!</v>
      </c>
      <c r="O214" s="16" t="e">
        <f>IF(#REF!=0," ",#REF!/#REF!)</f>
        <v>#REF!</v>
      </c>
      <c r="P214" s="16" t="e">
        <f t="shared" si="14"/>
        <v>#REF!</v>
      </c>
      <c r="Q214" s="17" t="e">
        <f t="shared" si="15"/>
        <v>#REF!</v>
      </c>
      <c r="R214" s="7">
        <v>86360.84</v>
      </c>
      <c r="S214" s="7">
        <v>110757.55</v>
      </c>
      <c r="T214" s="18"/>
    </row>
    <row r="215" spans="1:20" s="1" customFormat="1" ht="14.4">
      <c r="A215" s="6" t="s">
        <v>1034</v>
      </c>
      <c r="B215" s="7">
        <f t="shared" si="12"/>
        <v>207674.8768</v>
      </c>
      <c r="C215" s="8">
        <f t="shared" si="13"/>
        <v>119229.8768</v>
      </c>
      <c r="D215" s="8">
        <v>30863</v>
      </c>
      <c r="E215" s="9">
        <v>57582</v>
      </c>
      <c r="F215" s="10">
        <v>0</v>
      </c>
      <c r="G215" s="10">
        <v>112089.99679999999</v>
      </c>
      <c r="H215" s="10">
        <v>7139.88</v>
      </c>
      <c r="I215" s="10">
        <v>0</v>
      </c>
      <c r="J215" s="10">
        <v>0</v>
      </c>
      <c r="K215" s="11" t="e">
        <f>VLOOKUP(A215,[2]Sheet4!I:M,2,0)</f>
        <v>#N/A</v>
      </c>
      <c r="L215" s="12" t="e">
        <f>IF(#REF!=0," ",IF((D215+E215+G215)&gt;#REF!,"服务费超计划成本",""))</f>
        <v>#REF!</v>
      </c>
      <c r="M215" s="15" t="e">
        <f>IF(#REF!=0," ",IF(H215&gt;#REF!,"人工成本超计划成本"," "))</f>
        <v>#REF!</v>
      </c>
      <c r="N215" s="16" t="e">
        <f>IF(#REF!=0," ",F215/#REF!)</f>
        <v>#REF!</v>
      </c>
      <c r="O215" s="16" t="e">
        <f>IF(#REF!=0," ",#REF!/#REF!)</f>
        <v>#REF!</v>
      </c>
      <c r="P215" s="16" t="e">
        <f t="shared" si="14"/>
        <v>#REF!</v>
      </c>
      <c r="Q215" s="17" t="e">
        <f t="shared" si="15"/>
        <v>#REF!</v>
      </c>
      <c r="R215" s="7">
        <v>53029.72</v>
      </c>
      <c r="S215" s="7">
        <v>1784.97</v>
      </c>
      <c r="T215" s="18"/>
    </row>
    <row r="216" spans="1:20" s="1" customFormat="1" ht="14.4">
      <c r="A216" s="6" t="s">
        <v>1035</v>
      </c>
      <c r="B216" s="7">
        <f t="shared" si="12"/>
        <v>301788.74820000003</v>
      </c>
      <c r="C216" s="8">
        <f t="shared" si="13"/>
        <v>202848.7482</v>
      </c>
      <c r="D216" s="8">
        <v>31520</v>
      </c>
      <c r="E216" s="9">
        <v>67420</v>
      </c>
      <c r="F216" s="10">
        <v>0</v>
      </c>
      <c r="G216" s="10">
        <v>112290.0082</v>
      </c>
      <c r="H216" s="10">
        <v>77585.89</v>
      </c>
      <c r="I216" s="10">
        <v>0</v>
      </c>
      <c r="J216" s="10">
        <v>12972.85</v>
      </c>
      <c r="K216" s="11" t="e">
        <f>VLOOKUP(A216,[2]Sheet4!I:M,2,0)</f>
        <v>#N/A</v>
      </c>
      <c r="L216" s="12" t="e">
        <f>IF(#REF!=0," ",IF((D216+E216+G216)&gt;#REF!,"服务费超计划成本",""))</f>
        <v>#REF!</v>
      </c>
      <c r="M216" s="15" t="e">
        <f>IF(#REF!=0," ",IF(H216&gt;#REF!,"人工成本超计划成本"," "))</f>
        <v>#REF!</v>
      </c>
      <c r="N216" s="16" t="e">
        <f>IF(#REF!=0," ",F216/#REF!)</f>
        <v>#REF!</v>
      </c>
      <c r="O216" s="16" t="e">
        <f>IF(#REF!=0," ",#REF!/#REF!)</f>
        <v>#REF!</v>
      </c>
      <c r="P216" s="16" t="e">
        <f t="shared" si="14"/>
        <v>#REF!</v>
      </c>
      <c r="Q216" s="17" t="e">
        <f t="shared" si="15"/>
        <v>#REF!</v>
      </c>
      <c r="R216" s="7">
        <v>91166.03</v>
      </c>
      <c r="S216" s="7">
        <v>42072.32</v>
      </c>
      <c r="T216" s="18"/>
    </row>
    <row r="217" spans="1:20" s="1" customFormat="1" ht="14.4">
      <c r="A217" s="6" t="s">
        <v>1036</v>
      </c>
      <c r="B217" s="7">
        <f t="shared" si="12"/>
        <v>111708.42019999999</v>
      </c>
      <c r="C217" s="8">
        <f t="shared" si="13"/>
        <v>80688.420199999993</v>
      </c>
      <c r="D217" s="8">
        <v>0</v>
      </c>
      <c r="E217" s="9">
        <v>31020</v>
      </c>
      <c r="F217" s="10">
        <v>0</v>
      </c>
      <c r="G217" s="10">
        <v>60258.000200000002</v>
      </c>
      <c r="H217" s="10">
        <v>16777.419999999998</v>
      </c>
      <c r="I217" s="10">
        <v>0</v>
      </c>
      <c r="J217" s="10">
        <v>3653</v>
      </c>
      <c r="K217" s="11" t="e">
        <f>VLOOKUP(A217,[2]Sheet4!I:M,2,0)</f>
        <v>#N/A</v>
      </c>
      <c r="L217" s="12" t="e">
        <f>IF(#REF!=0," ",IF((D217+E217+G217)&gt;#REF!,"服务费超计划成本",""))</f>
        <v>#REF!</v>
      </c>
      <c r="M217" s="15" t="e">
        <f>IF(#REF!=0," ",IF(H217&gt;#REF!,"人工成本超计划成本"," "))</f>
        <v>#REF!</v>
      </c>
      <c r="N217" s="16" t="e">
        <f>IF(#REF!=0," ",F217/#REF!)</f>
        <v>#REF!</v>
      </c>
      <c r="O217" s="16" t="e">
        <f>IF(#REF!=0," ",#REF!/#REF!)</f>
        <v>#REF!</v>
      </c>
      <c r="P217" s="16" t="e">
        <f t="shared" si="14"/>
        <v>#REF!</v>
      </c>
      <c r="Q217" s="17" t="e">
        <f t="shared" si="15"/>
        <v>#REF!</v>
      </c>
      <c r="R217" s="7">
        <v>43322.41</v>
      </c>
      <c r="S217" s="7">
        <v>0</v>
      </c>
      <c r="T217" s="18"/>
    </row>
    <row r="218" spans="1:20" s="1" customFormat="1" ht="14.4">
      <c r="A218" s="6" t="s">
        <v>1037</v>
      </c>
      <c r="B218" s="7">
        <f t="shared" si="12"/>
        <v>153974.10999999999</v>
      </c>
      <c r="C218" s="8">
        <f t="shared" si="13"/>
        <v>9474.11</v>
      </c>
      <c r="D218" s="8">
        <v>0</v>
      </c>
      <c r="E218" s="9">
        <v>144500</v>
      </c>
      <c r="F218" s="10">
        <v>0</v>
      </c>
      <c r="G218" s="10">
        <v>0</v>
      </c>
      <c r="H218" s="10">
        <v>6971.94</v>
      </c>
      <c r="I218" s="10">
        <v>0</v>
      </c>
      <c r="J218" s="10">
        <v>2502.17</v>
      </c>
      <c r="K218" s="11" t="e">
        <f>VLOOKUP(A218,[2]Sheet4!I:M,2,0)</f>
        <v>#N/A</v>
      </c>
      <c r="L218" s="12" t="e">
        <f>IF(#REF!=0," ",IF((D218+E218+G218)&gt;#REF!,"服务费超计划成本",""))</f>
        <v>#REF!</v>
      </c>
      <c r="M218" s="15" t="e">
        <f>IF(#REF!=0," ",IF(H218&gt;#REF!,"人工成本超计划成本"," "))</f>
        <v>#REF!</v>
      </c>
      <c r="N218" s="16" t="e">
        <f>IF(#REF!=0," ",F218/#REF!)</f>
        <v>#REF!</v>
      </c>
      <c r="O218" s="16" t="e">
        <f>IF(#REF!=0," ",#REF!/#REF!)</f>
        <v>#REF!</v>
      </c>
      <c r="P218" s="16" t="e">
        <f t="shared" si="14"/>
        <v>#REF!</v>
      </c>
      <c r="Q218" s="17" t="e">
        <f t="shared" si="15"/>
        <v>#REF!</v>
      </c>
      <c r="R218" s="7">
        <v>136320.75</v>
      </c>
      <c r="S218" s="7">
        <v>0</v>
      </c>
      <c r="T218" s="18"/>
    </row>
    <row r="219" spans="1:20" s="1" customFormat="1" ht="14.4">
      <c r="A219" s="6" t="s">
        <v>1038</v>
      </c>
      <c r="B219" s="7">
        <f t="shared" si="12"/>
        <v>9987.4500000000007</v>
      </c>
      <c r="C219" s="8">
        <f t="shared" si="13"/>
        <v>9987.4500000000007</v>
      </c>
      <c r="D219" s="8">
        <v>0</v>
      </c>
      <c r="E219" s="9">
        <v>0</v>
      </c>
      <c r="F219" s="10">
        <v>0</v>
      </c>
      <c r="G219" s="10">
        <v>0</v>
      </c>
      <c r="H219" s="10">
        <v>5143.21</v>
      </c>
      <c r="I219" s="10">
        <v>2419.98</v>
      </c>
      <c r="J219" s="10">
        <v>2424.2600000000002</v>
      </c>
      <c r="K219" s="11" t="e">
        <f>VLOOKUP(A219,[2]Sheet4!I:M,2,0)</f>
        <v>#N/A</v>
      </c>
      <c r="L219" s="12" t="e">
        <f>IF(#REF!=0," ",IF((D219+E219+G219)&gt;#REF!,"服务费超计划成本",""))</f>
        <v>#REF!</v>
      </c>
      <c r="M219" s="15" t="e">
        <f>IF(#REF!=0," ",IF(H219&gt;#REF!,"人工成本超计划成本"," "))</f>
        <v>#REF!</v>
      </c>
      <c r="N219" s="16" t="e">
        <f>IF(#REF!=0," ",F219/#REF!)</f>
        <v>#REF!</v>
      </c>
      <c r="O219" s="16" t="e">
        <f>IF(#REF!=0," ",#REF!/#REF!)</f>
        <v>#REF!</v>
      </c>
      <c r="P219" s="16" t="e">
        <f t="shared" si="14"/>
        <v>#REF!</v>
      </c>
      <c r="Q219" s="17" t="e">
        <f t="shared" si="15"/>
        <v>#REF!</v>
      </c>
      <c r="R219" s="7">
        <v>28674.81</v>
      </c>
      <c r="S219" s="7">
        <v>0</v>
      </c>
    </row>
    <row r="220" spans="1:20" s="1" customFormat="1" ht="14.4">
      <c r="A220" s="6" t="s">
        <v>83</v>
      </c>
      <c r="B220" s="7">
        <f t="shared" si="12"/>
        <v>3832298.679</v>
      </c>
      <c r="C220" s="8">
        <f t="shared" si="13"/>
        <v>2812529.179</v>
      </c>
      <c r="D220" s="8">
        <v>325350</v>
      </c>
      <c r="E220" s="9">
        <v>694419.5</v>
      </c>
      <c r="F220" s="10">
        <v>0</v>
      </c>
      <c r="G220" s="10">
        <v>1281537.5090000001</v>
      </c>
      <c r="H220" s="10">
        <v>1144011.03</v>
      </c>
      <c r="I220" s="10">
        <v>300328.48</v>
      </c>
      <c r="J220" s="10">
        <v>86652.160000000003</v>
      </c>
      <c r="K220" s="11" t="e">
        <f>VLOOKUP(A220,[2]Sheet4!I:M,2,0)</f>
        <v>#N/A</v>
      </c>
      <c r="L220" s="12" t="e">
        <f>IF(#REF!=0," ",IF((D220+E220+G220)&gt;#REF!,"服务费超计划成本",""))</f>
        <v>#REF!</v>
      </c>
      <c r="M220" s="15" t="e">
        <f>IF(#REF!=0," ",IF(H220&gt;#REF!,"人工成本超计划成本"," "))</f>
        <v>#REF!</v>
      </c>
      <c r="N220" s="16" t="e">
        <f>IF(#REF!=0," ",F220/#REF!)</f>
        <v>#REF!</v>
      </c>
      <c r="O220" s="16" t="e">
        <f>IF(#REF!=0," ",#REF!/#REF!)</f>
        <v>#REF!</v>
      </c>
      <c r="P220" s="16" t="e">
        <f t="shared" si="14"/>
        <v>#REF!</v>
      </c>
      <c r="Q220" s="17" t="e">
        <f t="shared" si="15"/>
        <v>#REF!</v>
      </c>
      <c r="R220" s="7">
        <v>3834421.71</v>
      </c>
      <c r="S220" s="7">
        <v>228802.21</v>
      </c>
      <c r="T220" s="18"/>
    </row>
    <row r="221" spans="1:20" s="1" customFormat="1" ht="14.4">
      <c r="A221" s="6" t="s">
        <v>1039</v>
      </c>
      <c r="B221" s="7">
        <f t="shared" si="12"/>
        <v>143450.9982</v>
      </c>
      <c r="C221" s="8">
        <f t="shared" si="13"/>
        <v>94154.998200000002</v>
      </c>
      <c r="D221" s="8">
        <v>15168</v>
      </c>
      <c r="E221" s="9">
        <v>34128</v>
      </c>
      <c r="F221" s="10">
        <v>0</v>
      </c>
      <c r="G221" s="10">
        <v>94154.998200000002</v>
      </c>
      <c r="H221" s="10">
        <v>0</v>
      </c>
      <c r="I221" s="10">
        <v>0</v>
      </c>
      <c r="J221" s="10">
        <v>0</v>
      </c>
      <c r="K221" s="11" t="e">
        <f>VLOOKUP(A221,[2]Sheet4!I:M,2,0)</f>
        <v>#N/A</v>
      </c>
      <c r="L221" s="12" t="e">
        <f>IF(#REF!=0," ",IF((D221+E221+G221)&gt;#REF!,"服务费超计划成本",""))</f>
        <v>#REF!</v>
      </c>
      <c r="M221" s="15" t="e">
        <f>IF(#REF!=0," ",IF(H221&gt;#REF!,"人工成本超计划成本"," "))</f>
        <v>#REF!</v>
      </c>
      <c r="N221" s="16" t="e">
        <f>IF(#REF!=0," ",F221/#REF!)</f>
        <v>#REF!</v>
      </c>
      <c r="O221" s="16" t="e">
        <f>IF(#REF!=0," ",#REF!/#REF!)</f>
        <v>#REF!</v>
      </c>
      <c r="P221" s="16" t="e">
        <f t="shared" si="14"/>
        <v>#REF!</v>
      </c>
      <c r="Q221" s="17" t="e">
        <f t="shared" si="15"/>
        <v>#REF!</v>
      </c>
      <c r="R221" s="7">
        <v>55984.53</v>
      </c>
      <c r="S221" s="7">
        <v>0</v>
      </c>
      <c r="T221" s="18"/>
    </row>
    <row r="222" spans="1:20" s="1" customFormat="1" ht="14.4">
      <c r="A222" s="6" t="s">
        <v>1040</v>
      </c>
      <c r="B222" s="7">
        <f t="shared" si="12"/>
        <v>125769.9908</v>
      </c>
      <c r="C222" s="8">
        <f t="shared" si="13"/>
        <v>83559.9908</v>
      </c>
      <c r="D222" s="8">
        <v>14070</v>
      </c>
      <c r="E222" s="9">
        <v>28140</v>
      </c>
      <c r="F222" s="10">
        <v>0</v>
      </c>
      <c r="G222" s="10">
        <v>83559.9908</v>
      </c>
      <c r="H222" s="10">
        <v>0</v>
      </c>
      <c r="I222" s="10">
        <v>0</v>
      </c>
      <c r="J222" s="10">
        <v>0</v>
      </c>
      <c r="K222" s="11" t="e">
        <f>VLOOKUP(A222,[2]Sheet4!I:M,2,0)</f>
        <v>#N/A</v>
      </c>
      <c r="L222" s="12" t="e">
        <f>IF(#REF!=0," ",IF((D222+E222+G222)&gt;#REF!,"服务费超计划成本",""))</f>
        <v>#REF!</v>
      </c>
      <c r="M222" s="15" t="e">
        <f>IF(#REF!=0," ",IF(H222&gt;#REF!,"人工成本超计划成本"," "))</f>
        <v>#REF!</v>
      </c>
      <c r="N222" s="16" t="e">
        <f>IF(#REF!=0," ",F222/#REF!)</f>
        <v>#REF!</v>
      </c>
      <c r="O222" s="16" t="e">
        <f>IF(#REF!=0," ",#REF!/#REF!)</f>
        <v>#REF!</v>
      </c>
      <c r="P222" s="16" t="e">
        <f t="shared" si="14"/>
        <v>#REF!</v>
      </c>
      <c r="Q222" s="17" t="e">
        <f t="shared" si="15"/>
        <v>#REF!</v>
      </c>
      <c r="R222" s="7">
        <v>113049.81</v>
      </c>
      <c r="S222" s="7">
        <v>0</v>
      </c>
      <c r="T222" s="18"/>
    </row>
    <row r="223" spans="1:20" s="1" customFormat="1" ht="14.4">
      <c r="A223" s="6" t="s">
        <v>158</v>
      </c>
      <c r="B223" s="7">
        <f t="shared" si="12"/>
        <v>723157.49040000001</v>
      </c>
      <c r="C223" s="8">
        <f t="shared" si="13"/>
        <v>518357.49040000001</v>
      </c>
      <c r="D223" s="8">
        <v>44800</v>
      </c>
      <c r="E223" s="9">
        <v>160000</v>
      </c>
      <c r="F223" s="10">
        <v>0</v>
      </c>
      <c r="G223" s="10">
        <v>463999.99040000001</v>
      </c>
      <c r="H223" s="10">
        <v>50898.559999999998</v>
      </c>
      <c r="I223" s="10">
        <v>0</v>
      </c>
      <c r="J223" s="10">
        <v>3458.94</v>
      </c>
      <c r="K223" s="11" t="e">
        <f>VLOOKUP(A223,[2]Sheet4!I:M,2,0)</f>
        <v>#N/A</v>
      </c>
      <c r="L223" s="12" t="e">
        <f>IF(#REF!=0," ",IF((D223+E223+G223)&gt;#REF!,"服务费超计划成本",""))</f>
        <v>#REF!</v>
      </c>
      <c r="M223" s="15" t="e">
        <f>IF(#REF!=0," ",IF(H223&gt;#REF!,"人工成本超计划成本"," "))</f>
        <v>#REF!</v>
      </c>
      <c r="N223" s="16" t="e">
        <f>IF(#REF!=0," ",F223/#REF!)</f>
        <v>#REF!</v>
      </c>
      <c r="O223" s="16" t="e">
        <f>IF(#REF!=0," ",#REF!/#REF!)</f>
        <v>#REF!</v>
      </c>
      <c r="P223" s="16" t="e">
        <f t="shared" si="14"/>
        <v>#REF!</v>
      </c>
      <c r="Q223" s="17" t="e">
        <f t="shared" si="15"/>
        <v>#REF!</v>
      </c>
      <c r="R223" s="7">
        <v>280264.15999999997</v>
      </c>
      <c r="S223" s="7">
        <v>0</v>
      </c>
      <c r="T223" s="18"/>
    </row>
    <row r="224" spans="1:20" s="1" customFormat="1" ht="14.4">
      <c r="A224" s="6" t="s">
        <v>1041</v>
      </c>
      <c r="B224" s="7">
        <f t="shared" si="12"/>
        <v>963033.61</v>
      </c>
      <c r="C224" s="8">
        <f t="shared" si="13"/>
        <v>963033.61</v>
      </c>
      <c r="D224" s="8">
        <v>0</v>
      </c>
      <c r="E224" s="9">
        <v>0</v>
      </c>
      <c r="F224" s="10">
        <v>0</v>
      </c>
      <c r="G224" s="10">
        <v>0</v>
      </c>
      <c r="H224" s="10">
        <v>959427.61</v>
      </c>
      <c r="I224" s="10">
        <v>3606</v>
      </c>
      <c r="J224" s="10">
        <v>0</v>
      </c>
      <c r="K224" s="11" t="e">
        <f>VLOOKUP(A224,[2]Sheet4!I:M,2,0)</f>
        <v>#N/A</v>
      </c>
      <c r="L224" s="12" t="e">
        <f>IF(#REF!=0," ",IF((D224+E224+G224)&gt;#REF!,"服务费超计划成本",""))</f>
        <v>#REF!</v>
      </c>
      <c r="M224" s="15" t="e">
        <f>IF(#REF!=0," ",IF(H224&gt;#REF!,"人工成本超计划成本"," "))</f>
        <v>#REF!</v>
      </c>
      <c r="N224" s="16" t="e">
        <f>IF(#REF!=0," ",F224/#REF!)</f>
        <v>#REF!</v>
      </c>
      <c r="O224" s="16" t="e">
        <f>IF(#REF!=0," ",#REF!/#REF!)</f>
        <v>#REF!</v>
      </c>
      <c r="P224" s="16" t="e">
        <f t="shared" si="14"/>
        <v>#REF!</v>
      </c>
      <c r="Q224" s="17" t="e">
        <f t="shared" si="15"/>
        <v>#REF!</v>
      </c>
      <c r="R224" s="7">
        <v>370473.93</v>
      </c>
      <c r="S224" s="7">
        <v>72802.33</v>
      </c>
    </row>
    <row r="225" spans="1:20" s="1" customFormat="1" ht="14.4">
      <c r="A225" s="6" t="s">
        <v>1042</v>
      </c>
      <c r="B225" s="7">
        <f t="shared" si="12"/>
        <v>343578.13</v>
      </c>
      <c r="C225" s="8">
        <f t="shared" si="13"/>
        <v>133578.13</v>
      </c>
      <c r="D225" s="8">
        <v>0</v>
      </c>
      <c r="E225" s="9">
        <v>210000</v>
      </c>
      <c r="F225" s="10">
        <v>0</v>
      </c>
      <c r="G225" s="10">
        <v>0</v>
      </c>
      <c r="H225" s="10">
        <v>105473.04</v>
      </c>
      <c r="I225" s="10">
        <v>26960.400000000001</v>
      </c>
      <c r="J225" s="10">
        <v>1144.69</v>
      </c>
      <c r="K225" s="11" t="e">
        <f>VLOOKUP(A225,[2]Sheet4!I:M,2,0)</f>
        <v>#N/A</v>
      </c>
      <c r="L225" s="12" t="e">
        <f>IF(#REF!=0," ",IF((D225+E225+G225)&gt;#REF!,"服务费超计划成本",""))</f>
        <v>#REF!</v>
      </c>
      <c r="M225" s="15" t="e">
        <f>IF(#REF!=0," ",IF(H225&gt;#REF!,"人工成本超计划成本"," "))</f>
        <v>#REF!</v>
      </c>
      <c r="N225" s="16" t="e">
        <f>IF(#REF!=0," ",F225/#REF!)</f>
        <v>#REF!</v>
      </c>
      <c r="O225" s="16" t="e">
        <f>IF(#REF!=0," ",#REF!/#REF!)</f>
        <v>#REF!</v>
      </c>
      <c r="P225" s="16" t="e">
        <f t="shared" si="14"/>
        <v>#REF!</v>
      </c>
      <c r="Q225" s="17" t="e">
        <f t="shared" si="15"/>
        <v>#REF!</v>
      </c>
      <c r="R225" s="7">
        <v>0</v>
      </c>
      <c r="S225" s="7">
        <v>133578.13</v>
      </c>
    </row>
    <row r="226" spans="1:20" s="1" customFormat="1" ht="14.4">
      <c r="A226" s="6" t="s">
        <v>1043</v>
      </c>
      <c r="B226" s="7">
        <f t="shared" si="12"/>
        <v>143675.7438</v>
      </c>
      <c r="C226" s="8">
        <f t="shared" si="13"/>
        <v>143675.7438</v>
      </c>
      <c r="D226" s="8">
        <v>0</v>
      </c>
      <c r="E226" s="9">
        <v>0</v>
      </c>
      <c r="F226" s="10">
        <v>0</v>
      </c>
      <c r="G226" s="10">
        <v>51449.993799999997</v>
      </c>
      <c r="H226" s="10">
        <v>56606.66</v>
      </c>
      <c r="I226" s="10">
        <v>26034.68</v>
      </c>
      <c r="J226" s="10">
        <v>9584.41</v>
      </c>
      <c r="K226" s="11" t="e">
        <f>VLOOKUP(A226,[2]Sheet4!I:M,2,0)</f>
        <v>#N/A</v>
      </c>
      <c r="L226" s="12" t="e">
        <f>IF(#REF!=0," ",IF((D226+E226+G226)&gt;#REF!,"服务费超计划成本",""))</f>
        <v>#REF!</v>
      </c>
      <c r="M226" s="15" t="e">
        <f>IF(#REF!=0," ",IF(H226&gt;#REF!,"人工成本超计划成本"," "))</f>
        <v>#REF!</v>
      </c>
      <c r="N226" s="16" t="e">
        <f>IF(#REF!=0," ",F226/#REF!)</f>
        <v>#REF!</v>
      </c>
      <c r="O226" s="16" t="e">
        <f>IF(#REF!=0," ",#REF!/#REF!)</f>
        <v>#REF!</v>
      </c>
      <c r="P226" s="16" t="e">
        <f t="shared" si="14"/>
        <v>#REF!</v>
      </c>
      <c r="Q226" s="17" t="e">
        <f t="shared" si="15"/>
        <v>#REF!</v>
      </c>
      <c r="R226" s="7">
        <v>65312.27</v>
      </c>
      <c r="S226" s="7">
        <v>37582.660000000003</v>
      </c>
    </row>
    <row r="227" spans="1:20" s="1" customFormat="1" ht="14.4">
      <c r="A227" s="6" t="s">
        <v>1044</v>
      </c>
      <c r="B227" s="7">
        <f t="shared" si="12"/>
        <v>83096.87</v>
      </c>
      <c r="C227" s="8">
        <f t="shared" si="13"/>
        <v>83096.87</v>
      </c>
      <c r="D227" s="8">
        <v>0</v>
      </c>
      <c r="E227" s="9">
        <v>0</v>
      </c>
      <c r="F227" s="10">
        <v>0</v>
      </c>
      <c r="G227" s="10">
        <v>0</v>
      </c>
      <c r="H227" s="10">
        <v>71477.11</v>
      </c>
      <c r="I227" s="10">
        <v>0</v>
      </c>
      <c r="J227" s="10">
        <v>11619.76</v>
      </c>
      <c r="K227" s="11" t="e">
        <f>VLOOKUP(A227,[2]Sheet4!I:M,2,0)</f>
        <v>#N/A</v>
      </c>
      <c r="L227" s="12" t="e">
        <f>IF(#REF!=0," ",IF((D227+E227+G227)&gt;#REF!,"服务费超计划成本",""))</f>
        <v>#REF!</v>
      </c>
      <c r="M227" s="15" t="e">
        <f>IF(#REF!=0," ",IF(H227&gt;#REF!,"人工成本超计划成本"," "))</f>
        <v>#REF!</v>
      </c>
      <c r="N227" s="16" t="e">
        <f>IF(#REF!=0," ",F227/#REF!)</f>
        <v>#REF!</v>
      </c>
      <c r="O227" s="16" t="e">
        <f>IF(#REF!=0," ",#REF!/#REF!)</f>
        <v>#REF!</v>
      </c>
      <c r="P227" s="16" t="e">
        <f t="shared" si="14"/>
        <v>#REF!</v>
      </c>
      <c r="Q227" s="17" t="e">
        <f t="shared" si="15"/>
        <v>#REF!</v>
      </c>
      <c r="R227" s="7">
        <v>74303.13</v>
      </c>
      <c r="S227" s="7">
        <v>0</v>
      </c>
    </row>
    <row r="228" spans="1:20" s="1" customFormat="1" ht="14.4">
      <c r="A228" s="6" t="s">
        <v>1045</v>
      </c>
      <c r="B228" s="7">
        <f t="shared" si="12"/>
        <v>2773265.1148000001</v>
      </c>
      <c r="C228" s="8">
        <f t="shared" si="13"/>
        <v>267475.11479999998</v>
      </c>
      <c r="D228" s="8">
        <v>64190</v>
      </c>
      <c r="E228" s="9">
        <v>2441600</v>
      </c>
      <c r="F228" s="10">
        <v>0</v>
      </c>
      <c r="G228" s="10">
        <v>158759.99479999999</v>
      </c>
      <c r="H228" s="10">
        <v>101797.12</v>
      </c>
      <c r="I228" s="10">
        <v>0</v>
      </c>
      <c r="J228" s="10">
        <v>6918</v>
      </c>
      <c r="K228" s="11" t="e">
        <f>VLOOKUP(A228,[2]Sheet4!I:M,2,0)</f>
        <v>#N/A</v>
      </c>
      <c r="L228" s="12" t="e">
        <f>IF(#REF!=0," ",IF((D228+E228+G228)&gt;#REF!,"服务费超计划成本",""))</f>
        <v>#REF!</v>
      </c>
      <c r="M228" s="15" t="e">
        <f>IF(#REF!=0," ",IF(H228&gt;#REF!,"人工成本超计划成本"," "))</f>
        <v>#REF!</v>
      </c>
      <c r="N228" s="16" t="e">
        <f>IF(#REF!=0," ",F228/#REF!)</f>
        <v>#REF!</v>
      </c>
      <c r="O228" s="16" t="e">
        <f>IF(#REF!=0," ",#REF!/#REF!)</f>
        <v>#REF!</v>
      </c>
      <c r="P228" s="16" t="e">
        <f t="shared" si="14"/>
        <v>#REF!</v>
      </c>
      <c r="Q228" s="17" t="e">
        <f t="shared" si="15"/>
        <v>#REF!</v>
      </c>
      <c r="R228" s="7">
        <v>916106.42</v>
      </c>
      <c r="S228" s="7">
        <v>65229.07</v>
      </c>
      <c r="T228" s="18"/>
    </row>
    <row r="229" spans="1:20" s="1" customFormat="1" ht="14.4">
      <c r="A229" s="6" t="s">
        <v>1046</v>
      </c>
      <c r="B229" s="7">
        <f t="shared" si="12"/>
        <v>4884094.5020000003</v>
      </c>
      <c r="C229" s="8">
        <f t="shared" si="13"/>
        <v>4884094.5020000003</v>
      </c>
      <c r="D229" s="8">
        <v>0</v>
      </c>
      <c r="E229" s="9">
        <v>0</v>
      </c>
      <c r="F229" s="10">
        <v>0</v>
      </c>
      <c r="G229" s="10">
        <v>3928642.702</v>
      </c>
      <c r="H229" s="10">
        <v>613043.26</v>
      </c>
      <c r="I229" s="10">
        <v>176682.2</v>
      </c>
      <c r="J229" s="10">
        <v>165726.34</v>
      </c>
      <c r="K229" s="11" t="e">
        <f>VLOOKUP(A229,[2]Sheet4!I:M,2,0)</f>
        <v>#N/A</v>
      </c>
      <c r="L229" s="12" t="e">
        <f>IF(#REF!=0," ",IF((D229+E229+G229)&gt;#REF!,"服务费超计划成本",""))</f>
        <v>#REF!</v>
      </c>
      <c r="M229" s="15" t="e">
        <f>IF(#REF!=0," ",IF(H229&gt;#REF!,"人工成本超计划成本"," "))</f>
        <v>#REF!</v>
      </c>
      <c r="N229" s="16" t="e">
        <f>IF(#REF!=0," ",F229/#REF!)</f>
        <v>#REF!</v>
      </c>
      <c r="O229" s="16" t="e">
        <f>IF(#REF!=0," ",#REF!/#REF!)</f>
        <v>#REF!</v>
      </c>
      <c r="P229" s="16" t="e">
        <f t="shared" si="14"/>
        <v>#REF!</v>
      </c>
      <c r="Q229" s="17" t="e">
        <f t="shared" si="15"/>
        <v>#REF!</v>
      </c>
      <c r="R229" s="7">
        <v>0</v>
      </c>
      <c r="S229" s="7">
        <v>0</v>
      </c>
    </row>
    <row r="230" spans="1:20" s="1" customFormat="1" ht="14.4">
      <c r="A230" s="6" t="s">
        <v>1047</v>
      </c>
      <c r="B230" s="7">
        <f t="shared" si="12"/>
        <v>5028425.0489999996</v>
      </c>
      <c r="C230" s="8">
        <f t="shared" si="13"/>
        <v>5028425.0489999996</v>
      </c>
      <c r="D230" s="8">
        <v>0</v>
      </c>
      <c r="E230" s="9">
        <v>0</v>
      </c>
      <c r="F230" s="10">
        <v>0</v>
      </c>
      <c r="G230" s="10">
        <v>2160233.5189999999</v>
      </c>
      <c r="H230" s="10">
        <v>1156210.45</v>
      </c>
      <c r="I230" s="10">
        <v>1442825.82</v>
      </c>
      <c r="J230" s="10">
        <v>269155.26</v>
      </c>
      <c r="K230" s="11" t="e">
        <f>VLOOKUP(A230,[2]Sheet4!I:M,2,0)</f>
        <v>#N/A</v>
      </c>
      <c r="L230" s="12" t="e">
        <f>IF(#REF!=0," ",IF((D230+E230+G230)&gt;#REF!,"服务费超计划成本",""))</f>
        <v>#REF!</v>
      </c>
      <c r="M230" s="15" t="e">
        <f>IF(#REF!=0," ",IF(H230&gt;#REF!,"人工成本超计划成本"," "))</f>
        <v>#REF!</v>
      </c>
      <c r="N230" s="16" t="e">
        <f>IF(#REF!=0," ",F230/#REF!)</f>
        <v>#REF!</v>
      </c>
      <c r="O230" s="16" t="e">
        <f>IF(#REF!=0," ",#REF!/#REF!)</f>
        <v>#REF!</v>
      </c>
      <c r="P230" s="16" t="e">
        <f t="shared" si="14"/>
        <v>#REF!</v>
      </c>
      <c r="Q230" s="17" t="e">
        <f t="shared" si="15"/>
        <v>#REF!</v>
      </c>
      <c r="R230" s="7">
        <v>0</v>
      </c>
      <c r="S230" s="7">
        <v>0</v>
      </c>
    </row>
    <row r="231" spans="1:20" s="1" customFormat="1" ht="14.4">
      <c r="A231" s="6" t="s">
        <v>1048</v>
      </c>
      <c r="B231" s="7">
        <f t="shared" si="12"/>
        <v>2954850.2443999997</v>
      </c>
      <c r="C231" s="8">
        <f t="shared" si="13"/>
        <v>2901426.8443999998</v>
      </c>
      <c r="D231" s="8">
        <v>0</v>
      </c>
      <c r="E231" s="9">
        <v>53423.4</v>
      </c>
      <c r="F231" s="10">
        <v>0</v>
      </c>
      <c r="G231" s="10">
        <v>2842058.4744000002</v>
      </c>
      <c r="H231" s="10">
        <v>48174.11</v>
      </c>
      <c r="I231" s="10">
        <v>3618.05</v>
      </c>
      <c r="J231" s="10">
        <v>7576.21</v>
      </c>
      <c r="K231" s="11" t="e">
        <f>VLOOKUP(A231,[2]Sheet4!I:M,2,0)</f>
        <v>#N/A</v>
      </c>
      <c r="L231" s="12" t="e">
        <f>IF(#REF!=0," ",IF((D231+E231+G231)&gt;#REF!,"服务费超计划成本",""))</f>
        <v>#REF!</v>
      </c>
      <c r="M231" s="15" t="e">
        <f>IF(#REF!=0," ",IF(H231&gt;#REF!,"人工成本超计划成本"," "))</f>
        <v>#REF!</v>
      </c>
      <c r="N231" s="16" t="e">
        <f>IF(#REF!=0," ",F231/#REF!)</f>
        <v>#REF!</v>
      </c>
      <c r="O231" s="16" t="e">
        <f>IF(#REF!=0," ",#REF!/#REF!)</f>
        <v>#REF!</v>
      </c>
      <c r="P231" s="16" t="e">
        <f t="shared" si="14"/>
        <v>#REF!</v>
      </c>
      <c r="Q231" s="17" t="e">
        <f t="shared" si="15"/>
        <v>#REF!</v>
      </c>
      <c r="R231" s="7">
        <v>0.1</v>
      </c>
      <c r="S231" s="7">
        <v>0</v>
      </c>
    </row>
    <row r="232" spans="1:20" s="1" customFormat="1" ht="14.4">
      <c r="A232" s="6" t="s">
        <v>421</v>
      </c>
      <c r="B232" s="7">
        <f t="shared" si="12"/>
        <v>26040.004199999999</v>
      </c>
      <c r="C232" s="8">
        <f t="shared" si="13"/>
        <v>26040.004199999999</v>
      </c>
      <c r="D232" s="8">
        <v>0</v>
      </c>
      <c r="E232" s="9">
        <v>0</v>
      </c>
      <c r="F232" s="10">
        <v>0</v>
      </c>
      <c r="G232" s="10">
        <v>23575.004199999999</v>
      </c>
      <c r="H232" s="10">
        <v>2100</v>
      </c>
      <c r="I232" s="10">
        <v>365</v>
      </c>
      <c r="J232" s="10">
        <v>0</v>
      </c>
      <c r="K232" s="11" t="e">
        <f>VLOOKUP(A232,[2]Sheet4!I:M,2,0)</f>
        <v>#N/A</v>
      </c>
      <c r="L232" s="12" t="e">
        <f>IF(#REF!=0," ",IF((D232+E232+G232)&gt;#REF!,"服务费超计划成本",""))</f>
        <v>#REF!</v>
      </c>
      <c r="M232" s="15" t="e">
        <f>IF(#REF!=0," ",IF(H232&gt;#REF!,"人工成本超计划成本"," "))</f>
        <v>#REF!</v>
      </c>
      <c r="N232" s="16" t="e">
        <f>IF(#REF!=0," ",F232/#REF!)</f>
        <v>#REF!</v>
      </c>
      <c r="O232" s="16" t="e">
        <f>IF(#REF!=0," ",#REF!/#REF!)</f>
        <v>#REF!</v>
      </c>
      <c r="P232" s="16" t="e">
        <f t="shared" si="14"/>
        <v>#REF!</v>
      </c>
      <c r="Q232" s="17" t="e">
        <f t="shared" si="15"/>
        <v>#REF!</v>
      </c>
      <c r="R232" s="7">
        <v>2044.43</v>
      </c>
      <c r="S232" s="7">
        <v>0</v>
      </c>
    </row>
    <row r="233" spans="1:20" s="1" customFormat="1" ht="14.4">
      <c r="A233" s="6" t="s">
        <v>92</v>
      </c>
      <c r="B233" s="7">
        <f t="shared" si="12"/>
        <v>12630576.11280001</v>
      </c>
      <c r="C233" s="8">
        <f t="shared" si="13"/>
        <v>12630576.11280001</v>
      </c>
      <c r="D233" s="8">
        <v>0</v>
      </c>
      <c r="E233" s="9">
        <v>0</v>
      </c>
      <c r="F233" s="10">
        <v>515172.42</v>
      </c>
      <c r="G233" s="10">
        <v>3960062.8827999998</v>
      </c>
      <c r="H233" s="10">
        <v>4810294.59</v>
      </c>
      <c r="I233" s="10">
        <v>2684635.1700000102</v>
      </c>
      <c r="J233" s="10">
        <v>660411.05000000005</v>
      </c>
      <c r="K233" s="11" t="e">
        <f>VLOOKUP(A233,[2]Sheet4!I:M,2,0)</f>
        <v>#N/A</v>
      </c>
      <c r="L233" s="12" t="e">
        <f>IF(#REF!=0," ",IF((D233+E233+G233)&gt;#REF!,"服务费超计划成本",""))</f>
        <v>#REF!</v>
      </c>
      <c r="M233" s="15" t="e">
        <f>IF(#REF!=0," ",IF(H233&gt;#REF!,"人工成本超计划成本"," "))</f>
        <v>#REF!</v>
      </c>
      <c r="N233" s="16" t="e">
        <f>IF(#REF!=0," ",F233/#REF!)</f>
        <v>#REF!</v>
      </c>
      <c r="O233" s="16" t="e">
        <f>IF(#REF!=0," ",#REF!/#REF!)</f>
        <v>#REF!</v>
      </c>
      <c r="P233" s="16" t="e">
        <f t="shared" si="14"/>
        <v>#REF!</v>
      </c>
      <c r="Q233" s="17" t="e">
        <f t="shared" si="15"/>
        <v>#REF!</v>
      </c>
      <c r="R233" s="7">
        <v>498272.97</v>
      </c>
      <c r="S233" s="7">
        <v>0</v>
      </c>
    </row>
    <row r="234" spans="1:20" s="1" customFormat="1" ht="14.4">
      <c r="A234" s="6" t="s">
        <v>105</v>
      </c>
      <c r="B234" s="7">
        <f t="shared" si="12"/>
        <v>1709727.5596</v>
      </c>
      <c r="C234" s="8">
        <f t="shared" si="13"/>
        <v>1709727.5596</v>
      </c>
      <c r="D234" s="8">
        <v>0</v>
      </c>
      <c r="E234" s="9">
        <v>0</v>
      </c>
      <c r="F234" s="10">
        <v>0</v>
      </c>
      <c r="G234" s="10">
        <v>42299.999600000003</v>
      </c>
      <c r="H234" s="10">
        <v>902804.51</v>
      </c>
      <c r="I234" s="10">
        <v>603936.21</v>
      </c>
      <c r="J234" s="10">
        <v>160686.84</v>
      </c>
      <c r="K234" s="11" t="e">
        <f>VLOOKUP(A234,[2]Sheet4!I:M,2,0)</f>
        <v>#N/A</v>
      </c>
      <c r="L234" s="12" t="e">
        <f>IF(#REF!=0," ",IF((D234+E234+G234)&gt;#REF!,"服务费超计划成本",""))</f>
        <v>#REF!</v>
      </c>
      <c r="M234" s="15" t="e">
        <f>IF(#REF!=0," ",IF(H234&gt;#REF!,"人工成本超计划成本"," "))</f>
        <v>#REF!</v>
      </c>
      <c r="N234" s="16" t="e">
        <f>IF(#REF!=0," ",F234/#REF!)</f>
        <v>#REF!</v>
      </c>
      <c r="O234" s="16" t="e">
        <f>IF(#REF!=0," ",#REF!/#REF!)</f>
        <v>#REF!</v>
      </c>
      <c r="P234" s="16" t="e">
        <f t="shared" si="14"/>
        <v>#REF!</v>
      </c>
      <c r="Q234" s="17" t="e">
        <f t="shared" si="15"/>
        <v>#REF!</v>
      </c>
      <c r="R234" s="7">
        <v>0</v>
      </c>
      <c r="S234" s="7">
        <v>1195133.25</v>
      </c>
    </row>
    <row r="235" spans="1:20" s="1" customFormat="1" ht="14.4">
      <c r="A235" s="6" t="s">
        <v>1049</v>
      </c>
      <c r="B235" s="7">
        <f t="shared" si="12"/>
        <v>797459.23439999996</v>
      </c>
      <c r="C235" s="8">
        <f t="shared" si="13"/>
        <v>797459.23439999996</v>
      </c>
      <c r="D235" s="8">
        <v>0</v>
      </c>
      <c r="E235" s="9">
        <v>0</v>
      </c>
      <c r="F235" s="10">
        <v>0</v>
      </c>
      <c r="G235" s="10">
        <v>26010.004400000002</v>
      </c>
      <c r="H235" s="10">
        <v>381615.65</v>
      </c>
      <c r="I235" s="10">
        <v>389833.58</v>
      </c>
      <c r="J235" s="10">
        <v>0</v>
      </c>
      <c r="K235" s="11" t="e">
        <f>VLOOKUP(A235,[2]Sheet4!I:M,2,0)</f>
        <v>#N/A</v>
      </c>
      <c r="L235" s="12" t="e">
        <f>IF(#REF!=0," ",IF((D235+E235+G235)&gt;#REF!,"服务费超计划成本",""))</f>
        <v>#REF!</v>
      </c>
      <c r="M235" s="15" t="e">
        <f>IF(#REF!=0," ",IF(H235&gt;#REF!,"人工成本超计划成本"," "))</f>
        <v>#REF!</v>
      </c>
      <c r="N235" s="16" t="e">
        <f>IF(#REF!=0," ",F235/#REF!)</f>
        <v>#REF!</v>
      </c>
      <c r="O235" s="16" t="e">
        <f>IF(#REF!=0," ",#REF!/#REF!)</f>
        <v>#REF!</v>
      </c>
      <c r="P235" s="16" t="e">
        <f t="shared" si="14"/>
        <v>#REF!</v>
      </c>
      <c r="Q235" s="17" t="e">
        <f t="shared" si="15"/>
        <v>#REF!</v>
      </c>
      <c r="R235" s="7">
        <v>21600</v>
      </c>
      <c r="S235" s="7">
        <v>5843.02</v>
      </c>
    </row>
    <row r="236" spans="1:20" s="1" customFormat="1" ht="14.4">
      <c r="A236" s="6" t="s">
        <v>1050</v>
      </c>
      <c r="B236" s="7">
        <f t="shared" si="12"/>
        <v>20624.300000000003</v>
      </c>
      <c r="C236" s="8">
        <f t="shared" si="13"/>
        <v>20624.300000000003</v>
      </c>
      <c r="D236" s="8">
        <v>0</v>
      </c>
      <c r="E236" s="9">
        <v>0</v>
      </c>
      <c r="F236" s="10">
        <v>0</v>
      </c>
      <c r="G236" s="10">
        <v>0</v>
      </c>
      <c r="H236" s="10">
        <v>17992.810000000001</v>
      </c>
      <c r="I236" s="10">
        <v>0</v>
      </c>
      <c r="J236" s="10">
        <v>2631.49</v>
      </c>
      <c r="K236" s="11" t="e">
        <f>VLOOKUP(A236,[2]Sheet4!I:M,2,0)</f>
        <v>#N/A</v>
      </c>
      <c r="L236" s="12" t="e">
        <f>IF(#REF!=0," ",IF((D236+E236+G236)&gt;#REF!,"服务费超计划成本",""))</f>
        <v>#REF!</v>
      </c>
      <c r="M236" s="15" t="e">
        <f>IF(#REF!=0," ",IF(H236&gt;#REF!,"人工成本超计划成本"," "))</f>
        <v>#REF!</v>
      </c>
      <c r="N236" s="16" t="e">
        <f>IF(#REF!=0," ",F236/#REF!)</f>
        <v>#REF!</v>
      </c>
      <c r="O236" s="16" t="e">
        <f>IF(#REF!=0," ",#REF!/#REF!)</f>
        <v>#REF!</v>
      </c>
      <c r="P236" s="16" t="e">
        <f t="shared" si="14"/>
        <v>#REF!</v>
      </c>
      <c r="Q236" s="17" t="e">
        <f t="shared" si="15"/>
        <v>#REF!</v>
      </c>
      <c r="R236" s="7">
        <v>104575.7</v>
      </c>
      <c r="S236" s="7">
        <v>0</v>
      </c>
    </row>
    <row r="237" spans="1:20" s="1" customFormat="1" ht="14.4">
      <c r="A237" s="6" t="s">
        <v>1051</v>
      </c>
      <c r="B237" s="7">
        <f t="shared" si="12"/>
        <v>42954.62</v>
      </c>
      <c r="C237" s="8">
        <f t="shared" si="13"/>
        <v>42954.62</v>
      </c>
      <c r="D237" s="8">
        <v>0</v>
      </c>
      <c r="E237" s="9">
        <v>0</v>
      </c>
      <c r="F237" s="10">
        <v>0</v>
      </c>
      <c r="G237" s="10">
        <v>0</v>
      </c>
      <c r="H237" s="10">
        <v>41026.04</v>
      </c>
      <c r="I237" s="10">
        <v>0</v>
      </c>
      <c r="J237" s="10">
        <v>1928.58</v>
      </c>
      <c r="K237" s="11" t="e">
        <f>VLOOKUP(A237,[2]Sheet4!I:M,2,0)</f>
        <v>#N/A</v>
      </c>
      <c r="L237" s="12" t="e">
        <f>IF(#REF!=0," ",IF((D237+E237+G237)&gt;#REF!,"服务费超计划成本",""))</f>
        <v>#REF!</v>
      </c>
      <c r="M237" s="15" t="e">
        <f>IF(#REF!=0," ",IF(H237&gt;#REF!,"人工成本超计划成本"," "))</f>
        <v>#REF!</v>
      </c>
      <c r="N237" s="16" t="e">
        <f>IF(#REF!=0," ",F237/#REF!)</f>
        <v>#REF!</v>
      </c>
      <c r="O237" s="16" t="e">
        <f>IF(#REF!=0," ",#REF!/#REF!)</f>
        <v>#REF!</v>
      </c>
      <c r="P237" s="16" t="e">
        <f t="shared" si="14"/>
        <v>#REF!</v>
      </c>
      <c r="Q237" s="17" t="e">
        <f t="shared" si="15"/>
        <v>#REF!</v>
      </c>
      <c r="R237" s="7">
        <v>10678.96</v>
      </c>
      <c r="S237" s="7">
        <v>1350.01</v>
      </c>
    </row>
    <row r="238" spans="1:20" s="1" customFormat="1" ht="14.4">
      <c r="A238" s="6" t="s">
        <v>1052</v>
      </c>
      <c r="B238" s="7">
        <f t="shared" si="12"/>
        <v>293600</v>
      </c>
      <c r="C238" s="8">
        <f t="shared" si="13"/>
        <v>0</v>
      </c>
      <c r="D238" s="8">
        <v>0</v>
      </c>
      <c r="E238" s="9">
        <v>293600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1" t="e">
        <f>VLOOKUP(A238,[2]Sheet4!I:M,2,0)</f>
        <v>#N/A</v>
      </c>
      <c r="L238" s="12" t="e">
        <f>IF(#REF!=0," ",IF((D238+E238+G238)&gt;#REF!,"服务费超计划成本",""))</f>
        <v>#REF!</v>
      </c>
      <c r="M238" s="15" t="e">
        <f>IF(#REF!=0," ",IF(H238&gt;#REF!,"人工成本超计划成本"," "))</f>
        <v>#REF!</v>
      </c>
      <c r="N238" s="16" t="e">
        <f>IF(#REF!=0," ",F238/#REF!)</f>
        <v>#REF!</v>
      </c>
      <c r="O238" s="16" t="e">
        <f>IF(#REF!=0," ",#REF!/#REF!)</f>
        <v>#REF!</v>
      </c>
      <c r="P238" s="16" t="e">
        <f t="shared" si="14"/>
        <v>#REF!</v>
      </c>
      <c r="Q238" s="17" t="e">
        <f t="shared" si="15"/>
        <v>#REF!</v>
      </c>
      <c r="R238" s="7">
        <v>0</v>
      </c>
      <c r="S238" s="7">
        <v>0</v>
      </c>
    </row>
    <row r="239" spans="1:20" s="1" customFormat="1" ht="14.4">
      <c r="A239" s="6" t="s">
        <v>1053</v>
      </c>
      <c r="B239" s="7">
        <f t="shared" si="12"/>
        <v>10738.65</v>
      </c>
      <c r="C239" s="8">
        <f t="shared" si="13"/>
        <v>10738.65</v>
      </c>
      <c r="D239" s="8">
        <v>0</v>
      </c>
      <c r="E239" s="9">
        <v>0</v>
      </c>
      <c r="F239" s="10">
        <v>0</v>
      </c>
      <c r="G239" s="10">
        <v>0</v>
      </c>
      <c r="H239" s="10">
        <v>10256.51</v>
      </c>
      <c r="I239" s="10">
        <v>0</v>
      </c>
      <c r="J239" s="10">
        <v>482.14</v>
      </c>
      <c r="K239" s="11" t="e">
        <f>VLOOKUP(A239,[2]Sheet4!I:M,2,0)</f>
        <v>#N/A</v>
      </c>
      <c r="L239" s="12" t="e">
        <f>IF(#REF!=0," ",IF((D239+E239+G239)&gt;#REF!,"服务费超计划成本",""))</f>
        <v>#REF!</v>
      </c>
      <c r="M239" s="15" t="e">
        <f>IF(#REF!=0," ",IF(H239&gt;#REF!,"人工成本超计划成本"," "))</f>
        <v>#REF!</v>
      </c>
      <c r="N239" s="16" t="e">
        <f>IF(#REF!=0," ",F239/#REF!)</f>
        <v>#REF!</v>
      </c>
      <c r="O239" s="16" t="e">
        <f>IF(#REF!=0," ",#REF!/#REF!)</f>
        <v>#REF!</v>
      </c>
      <c r="P239" s="16" t="e">
        <f t="shared" si="14"/>
        <v>#REF!</v>
      </c>
      <c r="Q239" s="17" t="e">
        <f t="shared" si="15"/>
        <v>#REF!</v>
      </c>
      <c r="R239" s="7">
        <v>46248.49</v>
      </c>
      <c r="S239" s="7">
        <v>337.5</v>
      </c>
    </row>
    <row r="240" spans="1:20" s="1" customFormat="1" ht="14.4">
      <c r="A240" s="6" t="s">
        <v>1054</v>
      </c>
      <c r="B240" s="7">
        <f t="shared" si="12"/>
        <v>10738.65</v>
      </c>
      <c r="C240" s="8">
        <f t="shared" si="13"/>
        <v>10738.65</v>
      </c>
      <c r="D240" s="8">
        <v>0</v>
      </c>
      <c r="E240" s="9">
        <v>0</v>
      </c>
      <c r="F240" s="10">
        <v>0</v>
      </c>
      <c r="G240" s="10">
        <v>0</v>
      </c>
      <c r="H240" s="10">
        <v>10256.51</v>
      </c>
      <c r="I240" s="10">
        <v>0</v>
      </c>
      <c r="J240" s="10">
        <v>482.14</v>
      </c>
      <c r="K240" s="11" t="e">
        <f>VLOOKUP(A240,[2]Sheet4!I:M,2,0)</f>
        <v>#N/A</v>
      </c>
      <c r="L240" s="12" t="e">
        <f>IF(#REF!=0," ",IF((D240+E240+G240)&gt;#REF!,"服务费超计划成本",""))</f>
        <v>#REF!</v>
      </c>
      <c r="M240" s="15" t="e">
        <f>IF(#REF!=0," ",IF(H240&gt;#REF!,"人工成本超计划成本"," "))</f>
        <v>#REF!</v>
      </c>
      <c r="N240" s="16" t="e">
        <f>IF(#REF!=0," ",F240/#REF!)</f>
        <v>#REF!</v>
      </c>
      <c r="O240" s="16" t="e">
        <f>IF(#REF!=0," ",#REF!/#REF!)</f>
        <v>#REF!</v>
      </c>
      <c r="P240" s="16" t="e">
        <f t="shared" si="14"/>
        <v>#REF!</v>
      </c>
      <c r="Q240" s="17" t="e">
        <f t="shared" si="15"/>
        <v>#REF!</v>
      </c>
      <c r="R240" s="7">
        <v>61248.49</v>
      </c>
      <c r="S240" s="7">
        <v>337.5</v>
      </c>
    </row>
    <row r="241" spans="1:19" s="1" customFormat="1" ht="14.4">
      <c r="A241" s="6" t="s">
        <v>1055</v>
      </c>
      <c r="B241" s="7">
        <f t="shared" si="12"/>
        <v>21477.31</v>
      </c>
      <c r="C241" s="8">
        <f t="shared" si="13"/>
        <v>21477.31</v>
      </c>
      <c r="D241" s="8">
        <v>0</v>
      </c>
      <c r="E241" s="9">
        <v>0</v>
      </c>
      <c r="F241" s="10">
        <v>0</v>
      </c>
      <c r="G241" s="10">
        <v>0</v>
      </c>
      <c r="H241" s="10">
        <v>20513.02</v>
      </c>
      <c r="I241" s="10">
        <v>0</v>
      </c>
      <c r="J241" s="10">
        <v>964.29</v>
      </c>
      <c r="K241" s="11" t="e">
        <f>VLOOKUP(A241,[2]Sheet4!I:M,2,0)</f>
        <v>#N/A</v>
      </c>
      <c r="L241" s="12" t="e">
        <f>IF(#REF!=0," ",IF((D241+E241+G241)&gt;#REF!,"服务费超计划成本",""))</f>
        <v>#REF!</v>
      </c>
      <c r="M241" s="15" t="e">
        <f>IF(#REF!=0," ",IF(H241&gt;#REF!,"人工成本超计划成本"," "))</f>
        <v>#REF!</v>
      </c>
      <c r="N241" s="16" t="e">
        <f>IF(#REF!=0," ",F241/#REF!)</f>
        <v>#REF!</v>
      </c>
      <c r="O241" s="16" t="e">
        <f>IF(#REF!=0," ",#REF!/#REF!)</f>
        <v>#REF!</v>
      </c>
      <c r="P241" s="16" t="e">
        <f t="shared" si="14"/>
        <v>#REF!</v>
      </c>
      <c r="Q241" s="17" t="e">
        <f t="shared" si="15"/>
        <v>#REF!</v>
      </c>
      <c r="R241" s="7">
        <v>58431.98</v>
      </c>
      <c r="S241" s="7">
        <v>675</v>
      </c>
    </row>
    <row r="242" spans="1:19" s="1" customFormat="1" ht="14.4">
      <c r="A242" s="6" t="s">
        <v>1056</v>
      </c>
      <c r="B242" s="7">
        <f t="shared" si="12"/>
        <v>38659.160000000003</v>
      </c>
      <c r="C242" s="8">
        <f t="shared" si="13"/>
        <v>38659.160000000003</v>
      </c>
      <c r="D242" s="8">
        <v>0</v>
      </c>
      <c r="E242" s="9">
        <v>0</v>
      </c>
      <c r="F242" s="10">
        <v>0</v>
      </c>
      <c r="G242" s="10">
        <v>0</v>
      </c>
      <c r="H242" s="10">
        <v>36923.440000000002</v>
      </c>
      <c r="I242" s="10">
        <v>0</v>
      </c>
      <c r="J242" s="10">
        <v>1735.72</v>
      </c>
      <c r="K242" s="11" t="e">
        <f>VLOOKUP(A242,[2]Sheet4!I:M,2,0)</f>
        <v>#N/A</v>
      </c>
      <c r="L242" s="12" t="e">
        <f>IF(#REF!=0," ",IF((D242+E242+G242)&gt;#REF!,"服务费超计划成本",""))</f>
        <v>#REF!</v>
      </c>
      <c r="M242" s="15" t="e">
        <f>IF(#REF!=0," ",IF(H242&gt;#REF!,"人工成本超计划成本"," "))</f>
        <v>#REF!</v>
      </c>
      <c r="N242" s="16" t="e">
        <f>IF(#REF!=0," ",F242/#REF!)</f>
        <v>#REF!</v>
      </c>
      <c r="O242" s="16" t="e">
        <f>IF(#REF!=0," ",#REF!/#REF!)</f>
        <v>#REF!</v>
      </c>
      <c r="P242" s="16" t="e">
        <f t="shared" si="14"/>
        <v>#REF!</v>
      </c>
      <c r="Q242" s="17" t="e">
        <f t="shared" si="15"/>
        <v>#REF!</v>
      </c>
      <c r="R242" s="7">
        <v>42405.56</v>
      </c>
      <c r="S242" s="7">
        <v>1215</v>
      </c>
    </row>
    <row r="243" spans="1:19" s="1" customFormat="1" ht="14.4">
      <c r="A243" s="6" t="s">
        <v>1057</v>
      </c>
      <c r="B243" s="7">
        <f t="shared" si="12"/>
        <v>10738.65</v>
      </c>
      <c r="C243" s="8">
        <f t="shared" si="13"/>
        <v>10738.65</v>
      </c>
      <c r="D243" s="8">
        <v>0</v>
      </c>
      <c r="E243" s="9">
        <v>0</v>
      </c>
      <c r="F243" s="10">
        <v>0</v>
      </c>
      <c r="G243" s="10">
        <v>0</v>
      </c>
      <c r="H243" s="10">
        <v>10256.51</v>
      </c>
      <c r="I243" s="10">
        <v>0</v>
      </c>
      <c r="J243" s="10">
        <v>482.14</v>
      </c>
      <c r="K243" s="11" t="e">
        <f>VLOOKUP(A243,[2]Sheet4!I:M,2,0)</f>
        <v>#N/A</v>
      </c>
      <c r="L243" s="12" t="e">
        <f>IF(#REF!=0," ",IF((D243+E243+G243)&gt;#REF!,"服务费超计划成本",""))</f>
        <v>#REF!</v>
      </c>
      <c r="M243" s="15" t="e">
        <f>IF(#REF!=0," ",IF(H243&gt;#REF!,"人工成本超计划成本"," "))</f>
        <v>#REF!</v>
      </c>
      <c r="N243" s="16" t="e">
        <f>IF(#REF!=0," ",F243/#REF!)</f>
        <v>#REF!</v>
      </c>
      <c r="O243" s="16" t="e">
        <f>IF(#REF!=0," ",#REF!/#REF!)</f>
        <v>#REF!</v>
      </c>
      <c r="P243" s="16" t="e">
        <f t="shared" si="14"/>
        <v>#REF!</v>
      </c>
      <c r="Q243" s="17" t="e">
        <f t="shared" si="15"/>
        <v>#REF!</v>
      </c>
      <c r="R243" s="7">
        <v>41928.49</v>
      </c>
      <c r="S243" s="7">
        <v>337.5</v>
      </c>
    </row>
    <row r="244" spans="1:19" s="1" customFormat="1" ht="14.4">
      <c r="A244" s="6" t="s">
        <v>1058</v>
      </c>
      <c r="B244" s="7">
        <f t="shared" si="12"/>
        <v>6186441.5</v>
      </c>
      <c r="C244" s="8">
        <f t="shared" si="13"/>
        <v>6186441.5</v>
      </c>
      <c r="D244" s="8">
        <v>0</v>
      </c>
      <c r="E244" s="9">
        <v>0</v>
      </c>
      <c r="F244" s="10">
        <v>0</v>
      </c>
      <c r="G244" s="10">
        <v>0</v>
      </c>
      <c r="H244" s="10">
        <v>6161629.9699999997</v>
      </c>
      <c r="I244" s="10">
        <v>24811.53</v>
      </c>
      <c r="J244" s="10">
        <v>0</v>
      </c>
      <c r="K244" s="11" t="e">
        <f>VLOOKUP(A244,[2]Sheet4!I:M,2,0)</f>
        <v>#N/A</v>
      </c>
      <c r="L244" s="12" t="e">
        <f>IF(#REF!=0," ",IF((D244+E244+G244)&gt;#REF!,"服务费超计划成本",""))</f>
        <v>#REF!</v>
      </c>
      <c r="M244" s="15" t="e">
        <f>IF(#REF!=0," ",IF(H244&gt;#REF!,"人工成本超计划成本"," "))</f>
        <v>#REF!</v>
      </c>
      <c r="N244" s="16" t="e">
        <f>IF(#REF!=0," ",F244/#REF!)</f>
        <v>#REF!</v>
      </c>
      <c r="O244" s="16" t="e">
        <f>IF(#REF!=0," ",#REF!/#REF!)</f>
        <v>#REF!</v>
      </c>
      <c r="P244" s="16" t="e">
        <f t="shared" si="14"/>
        <v>#REF!</v>
      </c>
      <c r="Q244" s="17" t="e">
        <f t="shared" si="15"/>
        <v>#REF!</v>
      </c>
      <c r="R244" s="7">
        <v>2270688.48</v>
      </c>
      <c r="S244" s="7">
        <v>3080814.97</v>
      </c>
    </row>
    <row r="245" spans="1:19" s="1" customFormat="1" ht="14.4">
      <c r="A245" s="6" t="s">
        <v>1059</v>
      </c>
      <c r="B245" s="7">
        <f t="shared" si="12"/>
        <v>42954.62</v>
      </c>
      <c r="C245" s="8">
        <f t="shared" si="13"/>
        <v>42954.62</v>
      </c>
      <c r="D245" s="8">
        <v>0</v>
      </c>
      <c r="E245" s="9">
        <v>0</v>
      </c>
      <c r="F245" s="10">
        <v>0</v>
      </c>
      <c r="G245" s="10">
        <v>0</v>
      </c>
      <c r="H245" s="10">
        <v>41026.04</v>
      </c>
      <c r="I245" s="10">
        <v>0</v>
      </c>
      <c r="J245" s="10">
        <v>1928.58</v>
      </c>
      <c r="K245" s="11" t="e">
        <f>VLOOKUP(A245,[2]Sheet4!I:M,2,0)</f>
        <v>#N/A</v>
      </c>
      <c r="L245" s="12" t="e">
        <f>IF(#REF!=0," ",IF((D245+E245+G245)&gt;#REF!,"服务费超计划成本",""))</f>
        <v>#REF!</v>
      </c>
      <c r="M245" s="15" t="e">
        <f>IF(#REF!=0," ",IF(H245&gt;#REF!,"人工成本超计划成本"," "))</f>
        <v>#REF!</v>
      </c>
      <c r="N245" s="16" t="e">
        <f>IF(#REF!=0," ",F245/#REF!)</f>
        <v>#REF!</v>
      </c>
      <c r="O245" s="16" t="e">
        <f>IF(#REF!=0," ",#REF!/#REF!)</f>
        <v>#REF!</v>
      </c>
      <c r="P245" s="16" t="e">
        <f t="shared" si="14"/>
        <v>#REF!</v>
      </c>
      <c r="Q245" s="17" t="e">
        <f t="shared" si="15"/>
        <v>#REF!</v>
      </c>
      <c r="R245" s="7">
        <v>45802.43</v>
      </c>
      <c r="S245" s="7">
        <v>1292.33</v>
      </c>
    </row>
    <row r="246" spans="1:19" s="1" customFormat="1" ht="14.4">
      <c r="A246" s="6" t="s">
        <v>1060</v>
      </c>
      <c r="B246" s="7">
        <f t="shared" si="12"/>
        <v>42954.62</v>
      </c>
      <c r="C246" s="8">
        <f t="shared" si="13"/>
        <v>42954.62</v>
      </c>
      <c r="D246" s="8">
        <v>0</v>
      </c>
      <c r="E246" s="9">
        <v>0</v>
      </c>
      <c r="F246" s="10">
        <v>0</v>
      </c>
      <c r="G246" s="10">
        <v>0</v>
      </c>
      <c r="H246" s="10">
        <v>41026.04</v>
      </c>
      <c r="I246" s="10">
        <v>0</v>
      </c>
      <c r="J246" s="10">
        <v>1928.58</v>
      </c>
      <c r="K246" s="11" t="e">
        <f>VLOOKUP(A246,[2]Sheet4!I:M,2,0)</f>
        <v>#N/A</v>
      </c>
      <c r="L246" s="12" t="e">
        <f>IF(#REF!=0," ",IF((D246+E246+G246)&gt;#REF!,"服务费超计划成本",""))</f>
        <v>#REF!</v>
      </c>
      <c r="M246" s="15" t="e">
        <f>IF(#REF!=0," ",IF(H246&gt;#REF!,"人工成本超计划成本"," "))</f>
        <v>#REF!</v>
      </c>
      <c r="N246" s="16" t="e">
        <f>IF(#REF!=0," ",F246/#REF!)</f>
        <v>#REF!</v>
      </c>
      <c r="O246" s="16" t="e">
        <f>IF(#REF!=0," ",#REF!/#REF!)</f>
        <v>#REF!</v>
      </c>
      <c r="P246" s="16" t="e">
        <f t="shared" si="14"/>
        <v>#REF!</v>
      </c>
      <c r="Q246" s="17" t="e">
        <f t="shared" si="15"/>
        <v>#REF!</v>
      </c>
      <c r="R246" s="7">
        <v>24430.97</v>
      </c>
      <c r="S246" s="7">
        <v>1350.01</v>
      </c>
    </row>
    <row r="247" spans="1:19" s="1" customFormat="1" ht="14.4">
      <c r="A247" s="6" t="s">
        <v>1061</v>
      </c>
      <c r="B247" s="7">
        <f t="shared" si="12"/>
        <v>28887.91</v>
      </c>
      <c r="C247" s="8">
        <f t="shared" si="13"/>
        <v>28887.91</v>
      </c>
      <c r="D247" s="8">
        <v>0</v>
      </c>
      <c r="E247" s="9">
        <v>0</v>
      </c>
      <c r="F247" s="10">
        <v>0</v>
      </c>
      <c r="G247" s="10">
        <v>0</v>
      </c>
      <c r="H247" s="10">
        <v>18242.169999999998</v>
      </c>
      <c r="I247" s="10">
        <v>7652.54</v>
      </c>
      <c r="J247" s="10">
        <v>2993.2</v>
      </c>
      <c r="K247" s="11" t="e">
        <f>VLOOKUP(A247,[2]Sheet4!I:M,2,0)</f>
        <v>#N/A</v>
      </c>
      <c r="L247" s="12" t="e">
        <f>IF(#REF!=0," ",IF((D247+E247+G247)&gt;#REF!,"服务费超计划成本",""))</f>
        <v>#REF!</v>
      </c>
      <c r="M247" s="15" t="e">
        <f>IF(#REF!=0," ",IF(H247&gt;#REF!,"人工成本超计划成本"," "))</f>
        <v>#REF!</v>
      </c>
      <c r="N247" s="16" t="e">
        <f>IF(#REF!=0," ",F247/#REF!)</f>
        <v>#REF!</v>
      </c>
      <c r="O247" s="16" t="e">
        <f>IF(#REF!=0," ",#REF!/#REF!)</f>
        <v>#REF!</v>
      </c>
      <c r="P247" s="16" t="e">
        <f t="shared" si="14"/>
        <v>#REF!</v>
      </c>
      <c r="Q247" s="17" t="e">
        <f t="shared" si="15"/>
        <v>#REF!</v>
      </c>
      <c r="R247" s="7">
        <v>40483.29</v>
      </c>
      <c r="S247" s="7">
        <v>2095.2399999999998</v>
      </c>
    </row>
    <row r="248" spans="1:19" s="1" customFormat="1" ht="14.4">
      <c r="A248" s="6" t="s">
        <v>1062</v>
      </c>
      <c r="B248" s="7">
        <f t="shared" si="12"/>
        <v>293600</v>
      </c>
      <c r="C248" s="8">
        <f t="shared" si="13"/>
        <v>0</v>
      </c>
      <c r="D248" s="8">
        <v>0</v>
      </c>
      <c r="E248" s="9">
        <v>293600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1" t="e">
        <f>VLOOKUP(A248,[2]Sheet4!I:M,2,0)</f>
        <v>#N/A</v>
      </c>
      <c r="L248" s="12" t="e">
        <f>IF(#REF!=0," ",IF((D248+E248+G248)&gt;#REF!,"服务费超计划成本",""))</f>
        <v>#REF!</v>
      </c>
      <c r="M248" s="15" t="e">
        <f>IF(#REF!=0," ",IF(H248&gt;#REF!,"人工成本超计划成本"," "))</f>
        <v>#REF!</v>
      </c>
      <c r="N248" s="16" t="e">
        <f>IF(#REF!=0," ",F248/#REF!)</f>
        <v>#REF!</v>
      </c>
      <c r="O248" s="16" t="e">
        <f>IF(#REF!=0," ",#REF!/#REF!)</f>
        <v>#REF!</v>
      </c>
      <c r="P248" s="16" t="e">
        <f t="shared" si="14"/>
        <v>#REF!</v>
      </c>
      <c r="Q248" s="17" t="e">
        <f t="shared" si="15"/>
        <v>#REF!</v>
      </c>
      <c r="R248" s="7">
        <v>0</v>
      </c>
      <c r="S248" s="7">
        <v>0</v>
      </c>
    </row>
    <row r="249" spans="1:19" s="1" customFormat="1" ht="14.4">
      <c r="A249" s="6" t="s">
        <v>1063</v>
      </c>
      <c r="B249" s="7">
        <f t="shared" si="12"/>
        <v>54357.57</v>
      </c>
      <c r="C249" s="8">
        <f t="shared" si="13"/>
        <v>54357.57</v>
      </c>
      <c r="D249" s="8">
        <v>0</v>
      </c>
      <c r="E249" s="9">
        <v>0</v>
      </c>
      <c r="F249" s="10">
        <v>0</v>
      </c>
      <c r="G249" s="10">
        <v>0</v>
      </c>
      <c r="H249" s="10">
        <v>50898.559999999998</v>
      </c>
      <c r="I249" s="10">
        <v>0</v>
      </c>
      <c r="J249" s="10">
        <v>3459.01</v>
      </c>
      <c r="K249" s="11" t="e">
        <f>VLOOKUP(A249,[2]Sheet4!I:M,2,0)</f>
        <v>#N/A</v>
      </c>
      <c r="L249" s="12" t="e">
        <f>IF(#REF!=0," ",IF((D249+E249+G249)&gt;#REF!,"服务费超计划成本",""))</f>
        <v>#REF!</v>
      </c>
      <c r="M249" s="15" t="e">
        <f>IF(#REF!=0," ",IF(H249&gt;#REF!,"人工成本超计划成本"," "))</f>
        <v>#REF!</v>
      </c>
      <c r="N249" s="16" t="e">
        <f>IF(#REF!=0," ",F249/#REF!)</f>
        <v>#REF!</v>
      </c>
      <c r="O249" s="16" t="e">
        <f>IF(#REF!=0," ",#REF!/#REF!)</f>
        <v>#REF!</v>
      </c>
      <c r="P249" s="16" t="e">
        <f t="shared" si="14"/>
        <v>#REF!</v>
      </c>
      <c r="Q249" s="17" t="e">
        <f t="shared" si="15"/>
        <v>#REF!</v>
      </c>
      <c r="R249" s="7">
        <v>0</v>
      </c>
      <c r="S249" s="7">
        <v>10220.07</v>
      </c>
    </row>
    <row r="250" spans="1:19" s="1" customFormat="1" ht="14.4">
      <c r="A250" s="6" t="s">
        <v>1064</v>
      </c>
      <c r="B250" s="7">
        <f t="shared" si="12"/>
        <v>54357.57</v>
      </c>
      <c r="C250" s="8">
        <f t="shared" si="13"/>
        <v>54357.57</v>
      </c>
      <c r="D250" s="8">
        <v>0</v>
      </c>
      <c r="E250" s="9">
        <v>0</v>
      </c>
      <c r="F250" s="10">
        <v>0</v>
      </c>
      <c r="G250" s="10">
        <v>0</v>
      </c>
      <c r="H250" s="10">
        <v>50898.559999999998</v>
      </c>
      <c r="I250" s="10">
        <v>0</v>
      </c>
      <c r="J250" s="10">
        <v>3459.01</v>
      </c>
      <c r="K250" s="11" t="e">
        <f>VLOOKUP(A250,[2]Sheet4!I:M,2,0)</f>
        <v>#N/A</v>
      </c>
      <c r="L250" s="12" t="e">
        <f>IF(#REF!=0," ",IF((D250+E250+G250)&gt;#REF!,"服务费超计划成本",""))</f>
        <v>#REF!</v>
      </c>
      <c r="M250" s="15" t="e">
        <f>IF(#REF!=0," ",IF(H250&gt;#REF!,"人工成本超计划成本"," "))</f>
        <v>#REF!</v>
      </c>
      <c r="N250" s="16" t="e">
        <f>IF(#REF!=0," ",F250/#REF!)</f>
        <v>#REF!</v>
      </c>
      <c r="O250" s="16" t="e">
        <f>IF(#REF!=0," ",#REF!/#REF!)</f>
        <v>#REF!</v>
      </c>
      <c r="P250" s="16" t="e">
        <f t="shared" si="14"/>
        <v>#REF!</v>
      </c>
      <c r="Q250" s="17" t="e">
        <f t="shared" si="15"/>
        <v>#REF!</v>
      </c>
      <c r="R250" s="7">
        <v>0</v>
      </c>
      <c r="S250" s="7">
        <v>10219.77</v>
      </c>
    </row>
    <row r="251" spans="1:19" s="1" customFormat="1" ht="14.4">
      <c r="A251" s="6" t="s">
        <v>1065</v>
      </c>
      <c r="B251" s="7">
        <f t="shared" si="12"/>
        <v>54357.57</v>
      </c>
      <c r="C251" s="8">
        <f t="shared" si="13"/>
        <v>54357.57</v>
      </c>
      <c r="D251" s="8">
        <v>0</v>
      </c>
      <c r="E251" s="9">
        <v>0</v>
      </c>
      <c r="F251" s="10">
        <v>0</v>
      </c>
      <c r="G251" s="10">
        <v>0</v>
      </c>
      <c r="H251" s="10">
        <v>50898.559999999998</v>
      </c>
      <c r="I251" s="10">
        <v>0</v>
      </c>
      <c r="J251" s="10">
        <v>3459.01</v>
      </c>
      <c r="K251" s="11" t="e">
        <f>VLOOKUP(A251,[2]Sheet4!I:M,2,0)</f>
        <v>#N/A</v>
      </c>
      <c r="L251" s="12" t="e">
        <f>IF(#REF!=0," ",IF((D251+E251+G251)&gt;#REF!,"服务费超计划成本",""))</f>
        <v>#REF!</v>
      </c>
      <c r="M251" s="15" t="e">
        <f>IF(#REF!=0," ",IF(H251&gt;#REF!,"人工成本超计划成本"," "))</f>
        <v>#REF!</v>
      </c>
      <c r="N251" s="16" t="e">
        <f>IF(#REF!=0," ",F251/#REF!)</f>
        <v>#REF!</v>
      </c>
      <c r="O251" s="16" t="e">
        <f>IF(#REF!=0," ",#REF!/#REF!)</f>
        <v>#REF!</v>
      </c>
      <c r="P251" s="16" t="e">
        <f t="shared" si="14"/>
        <v>#REF!</v>
      </c>
      <c r="Q251" s="17" t="e">
        <f t="shared" si="15"/>
        <v>#REF!</v>
      </c>
      <c r="R251" s="7">
        <v>0</v>
      </c>
      <c r="S251" s="7">
        <v>10219.77</v>
      </c>
    </row>
    <row r="252" spans="1:19" s="1" customFormat="1" ht="14.4">
      <c r="A252" s="6" t="s">
        <v>1066</v>
      </c>
      <c r="B252" s="7">
        <f t="shared" si="12"/>
        <v>608000</v>
      </c>
      <c r="C252" s="8">
        <f t="shared" si="13"/>
        <v>0</v>
      </c>
      <c r="D252" s="8">
        <v>0</v>
      </c>
      <c r="E252" s="9">
        <v>608000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1" t="e">
        <f>VLOOKUP(A252,[2]Sheet4!I:M,2,0)</f>
        <v>#N/A</v>
      </c>
      <c r="L252" s="12" t="e">
        <f>IF(#REF!=0," ",IF((D252+E252+G252)&gt;#REF!,"服务费超计划成本",""))</f>
        <v>#REF!</v>
      </c>
      <c r="M252" s="15" t="e">
        <f>IF(#REF!=0," ",IF(H252&gt;#REF!,"人工成本超计划成本"," "))</f>
        <v>#REF!</v>
      </c>
      <c r="N252" s="16" t="e">
        <f>IF(#REF!=0," ",F252/#REF!)</f>
        <v>#REF!</v>
      </c>
      <c r="O252" s="16" t="e">
        <f>IF(#REF!=0," ",#REF!/#REF!)</f>
        <v>#REF!</v>
      </c>
      <c r="P252" s="16" t="e">
        <f t="shared" si="14"/>
        <v>#REF!</v>
      </c>
      <c r="Q252" s="17" t="e">
        <f t="shared" si="15"/>
        <v>#REF!</v>
      </c>
      <c r="R252" s="7">
        <v>0</v>
      </c>
      <c r="S252" s="7">
        <v>0</v>
      </c>
    </row>
    <row r="253" spans="1:19" s="1" customFormat="1" ht="14.4">
      <c r="A253" s="6" t="s">
        <v>1067</v>
      </c>
      <c r="B253" s="7">
        <f t="shared" si="12"/>
        <v>293600</v>
      </c>
      <c r="C253" s="8">
        <f t="shared" si="13"/>
        <v>0</v>
      </c>
      <c r="D253" s="8">
        <v>0</v>
      </c>
      <c r="E253" s="9">
        <v>293600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1" t="e">
        <f>VLOOKUP(A253,[2]Sheet4!I:M,2,0)</f>
        <v>#N/A</v>
      </c>
      <c r="L253" s="12" t="e">
        <f>IF(#REF!=0," ",IF((D253+E253+G253)&gt;#REF!,"服务费超计划成本",""))</f>
        <v>#REF!</v>
      </c>
      <c r="M253" s="15" t="e">
        <f>IF(#REF!=0," ",IF(H253&gt;#REF!,"人工成本超计划成本"," "))</f>
        <v>#REF!</v>
      </c>
      <c r="N253" s="16" t="e">
        <f>IF(#REF!=0," ",F253/#REF!)</f>
        <v>#REF!</v>
      </c>
      <c r="O253" s="16" t="e">
        <f>IF(#REF!=0," ",#REF!/#REF!)</f>
        <v>#REF!</v>
      </c>
      <c r="P253" s="16" t="e">
        <f t="shared" si="14"/>
        <v>#REF!</v>
      </c>
      <c r="Q253" s="17" t="e">
        <f t="shared" si="15"/>
        <v>#REF!</v>
      </c>
      <c r="R253" s="7">
        <v>0</v>
      </c>
      <c r="S253" s="7">
        <v>0</v>
      </c>
    </row>
    <row r="254" spans="1:19" s="1" customFormat="1" ht="14.4">
      <c r="A254" s="6" t="s">
        <v>1068</v>
      </c>
      <c r="B254" s="7">
        <f t="shared" si="12"/>
        <v>938755.87899999996</v>
      </c>
      <c r="C254" s="8">
        <f t="shared" si="13"/>
        <v>938755.87899999996</v>
      </c>
      <c r="D254" s="8">
        <v>0</v>
      </c>
      <c r="E254" s="9">
        <v>0</v>
      </c>
      <c r="F254" s="10">
        <v>0</v>
      </c>
      <c r="G254" s="10">
        <v>259917.989</v>
      </c>
      <c r="H254" s="10">
        <v>444789.57</v>
      </c>
      <c r="I254" s="10">
        <v>0</v>
      </c>
      <c r="J254" s="10">
        <v>234048.32</v>
      </c>
      <c r="K254" s="11" t="e">
        <f>VLOOKUP(A254,[2]Sheet4!I:M,2,0)</f>
        <v>#N/A</v>
      </c>
      <c r="L254" s="12" t="e">
        <f>IF(#REF!=0," ",IF((D254+E254+G254)&gt;#REF!,"服务费超计划成本",""))</f>
        <v>#REF!</v>
      </c>
      <c r="M254" s="15" t="e">
        <f>IF(#REF!=0," ",IF(H254&gt;#REF!,"人工成本超计划成本"," "))</f>
        <v>#REF!</v>
      </c>
      <c r="N254" s="16" t="e">
        <f>IF(#REF!=0," ",F254/#REF!)</f>
        <v>#REF!</v>
      </c>
      <c r="O254" s="16" t="e">
        <f>IF(#REF!=0," ",#REF!/#REF!)</f>
        <v>#REF!</v>
      </c>
      <c r="P254" s="16" t="e">
        <f t="shared" si="14"/>
        <v>#REF!</v>
      </c>
      <c r="Q254" s="17" t="e">
        <f t="shared" si="15"/>
        <v>#REF!</v>
      </c>
      <c r="R254" s="7">
        <v>0</v>
      </c>
      <c r="S254" s="7">
        <v>0</v>
      </c>
    </row>
    <row r="255" spans="1:19" s="1" customFormat="1" ht="14.4">
      <c r="A255" s="6" t="s">
        <v>1069</v>
      </c>
      <c r="B255" s="7">
        <f t="shared" si="12"/>
        <v>26341819.520399999</v>
      </c>
      <c r="C255" s="8">
        <f t="shared" si="13"/>
        <v>26341819.520399999</v>
      </c>
      <c r="D255" s="8">
        <v>0</v>
      </c>
      <c r="E255" s="9">
        <v>0</v>
      </c>
      <c r="F255" s="10">
        <v>0</v>
      </c>
      <c r="G255" s="10">
        <v>22739021.250399999</v>
      </c>
      <c r="H255" s="10">
        <v>2761516.67</v>
      </c>
      <c r="I255" s="10">
        <v>224594.9</v>
      </c>
      <c r="J255" s="10">
        <v>616686.69999999995</v>
      </c>
      <c r="K255" s="11" t="e">
        <f>VLOOKUP(A255,[2]Sheet4!I:M,2,0)</f>
        <v>#N/A</v>
      </c>
      <c r="L255" s="12" t="e">
        <f>IF(#REF!=0," ",IF((D255+E255+G255)&gt;#REF!,"服务费超计划成本",""))</f>
        <v>#REF!</v>
      </c>
      <c r="M255" s="15" t="e">
        <f>IF(#REF!=0," ",IF(H255&gt;#REF!,"人工成本超计划成本"," "))</f>
        <v>#REF!</v>
      </c>
      <c r="N255" s="16" t="e">
        <f>IF(#REF!=0," ",F255/#REF!)</f>
        <v>#REF!</v>
      </c>
      <c r="O255" s="16" t="e">
        <f>IF(#REF!=0," ",#REF!/#REF!)</f>
        <v>#REF!</v>
      </c>
      <c r="P255" s="16" t="e">
        <f t="shared" si="14"/>
        <v>#REF!</v>
      </c>
      <c r="Q255" s="17" t="e">
        <f t="shared" si="15"/>
        <v>#REF!</v>
      </c>
      <c r="R255" s="7">
        <v>0</v>
      </c>
      <c r="S255" s="7">
        <v>0</v>
      </c>
    </row>
    <row r="256" spans="1:19" s="1" customFormat="1" ht="14.4">
      <c r="A256" s="6" t="s">
        <v>1070</v>
      </c>
      <c r="B256" s="7">
        <f t="shared" si="12"/>
        <v>290984.0012</v>
      </c>
      <c r="C256" s="8">
        <f t="shared" si="13"/>
        <v>290984.0012</v>
      </c>
      <c r="D256" s="8">
        <v>0</v>
      </c>
      <c r="E256" s="9">
        <v>0</v>
      </c>
      <c r="F256" s="10">
        <v>0</v>
      </c>
      <c r="G256" s="10">
        <v>290024.5012</v>
      </c>
      <c r="H256" s="10">
        <v>0</v>
      </c>
      <c r="I256" s="10">
        <v>959.5</v>
      </c>
      <c r="J256" s="10">
        <v>0</v>
      </c>
      <c r="K256" s="11" t="e">
        <f>VLOOKUP(A256,[2]Sheet4!I:M,2,0)</f>
        <v>#N/A</v>
      </c>
      <c r="L256" s="12" t="e">
        <f>IF(#REF!=0," ",IF((D256+E256+G256)&gt;#REF!,"服务费超计划成本",""))</f>
        <v>#REF!</v>
      </c>
      <c r="M256" s="15" t="e">
        <f>IF(#REF!=0," ",IF(H256&gt;#REF!,"人工成本超计划成本"," "))</f>
        <v>#REF!</v>
      </c>
      <c r="N256" s="16" t="e">
        <f>IF(#REF!=0," ",F256/#REF!)</f>
        <v>#REF!</v>
      </c>
      <c r="O256" s="16" t="e">
        <f>IF(#REF!=0," ",#REF!/#REF!)</f>
        <v>#REF!</v>
      </c>
      <c r="P256" s="16" t="e">
        <f t="shared" si="14"/>
        <v>#REF!</v>
      </c>
      <c r="Q256" s="17" t="e">
        <f t="shared" si="15"/>
        <v>#REF!</v>
      </c>
      <c r="R256" s="7">
        <v>0</v>
      </c>
      <c r="S256" s="7">
        <v>0</v>
      </c>
    </row>
    <row r="257" spans="1:20" s="1" customFormat="1" ht="14.4">
      <c r="A257" s="6" t="s">
        <v>1071</v>
      </c>
      <c r="B257" s="7">
        <f t="shared" si="12"/>
        <v>145330.98680000001</v>
      </c>
      <c r="C257" s="8">
        <f t="shared" si="13"/>
        <v>126190.9868</v>
      </c>
      <c r="D257" s="8">
        <v>0</v>
      </c>
      <c r="E257" s="9">
        <v>19140</v>
      </c>
      <c r="F257" s="10">
        <v>0</v>
      </c>
      <c r="G257" s="10">
        <v>126125.9868</v>
      </c>
      <c r="H257" s="10">
        <v>0</v>
      </c>
      <c r="I257" s="10">
        <v>65</v>
      </c>
      <c r="J257" s="10">
        <v>0</v>
      </c>
      <c r="K257" s="11" t="e">
        <f>VLOOKUP(A257,[2]Sheet4!I:M,2,0)</f>
        <v>#N/A</v>
      </c>
      <c r="L257" s="12" t="e">
        <f>IF(#REF!=0," ",IF((D257+E257+G257)&gt;#REF!,"服务费超计划成本",""))</f>
        <v>#REF!</v>
      </c>
      <c r="M257" s="15" t="e">
        <f>IF(#REF!=0," ",IF(H257&gt;#REF!,"人工成本超计划成本"," "))</f>
        <v>#REF!</v>
      </c>
      <c r="N257" s="16" t="e">
        <f>IF(#REF!=0," ",F257/#REF!)</f>
        <v>#REF!</v>
      </c>
      <c r="O257" s="16" t="e">
        <f>IF(#REF!=0," ",#REF!/#REF!)</f>
        <v>#REF!</v>
      </c>
      <c r="P257" s="16" t="e">
        <f t="shared" si="14"/>
        <v>#REF!</v>
      </c>
      <c r="Q257" s="17" t="e">
        <f t="shared" si="15"/>
        <v>#REF!</v>
      </c>
      <c r="R257" s="7">
        <v>11948.22</v>
      </c>
      <c r="S257" s="7">
        <v>0</v>
      </c>
    </row>
    <row r="258" spans="1:20" s="1" customFormat="1" ht="14.4">
      <c r="A258" s="6" t="s">
        <v>1072</v>
      </c>
      <c r="B258" s="7">
        <f t="shared" si="12"/>
        <v>190690.7072</v>
      </c>
      <c r="C258" s="8">
        <f t="shared" si="13"/>
        <v>137636.7072</v>
      </c>
      <c r="D258" s="8">
        <v>0</v>
      </c>
      <c r="E258" s="9">
        <v>53054</v>
      </c>
      <c r="F258" s="10">
        <v>0</v>
      </c>
      <c r="G258" s="10">
        <v>121199.9972</v>
      </c>
      <c r="H258" s="10">
        <v>12627.52</v>
      </c>
      <c r="I258" s="10">
        <v>65</v>
      </c>
      <c r="J258" s="10">
        <v>3744.19</v>
      </c>
      <c r="K258" s="11" t="e">
        <f>VLOOKUP(A258,[2]Sheet4!I:M,2,0)</f>
        <v>#N/A</v>
      </c>
      <c r="L258" s="12" t="e">
        <f>IF(#REF!=0," ",IF((D258+E258+G258)&gt;#REF!,"服务费超计划成本",""))</f>
        <v>#REF!</v>
      </c>
      <c r="M258" s="15" t="e">
        <f>IF(#REF!=0," ",IF(H258&gt;#REF!,"人工成本超计划成本"," "))</f>
        <v>#REF!</v>
      </c>
      <c r="N258" s="16" t="e">
        <f>IF(#REF!=0," ",F258/#REF!)</f>
        <v>#REF!</v>
      </c>
      <c r="O258" s="16" t="e">
        <f>IF(#REF!=0," ",#REF!/#REF!)</f>
        <v>#REF!</v>
      </c>
      <c r="P258" s="16" t="e">
        <f t="shared" si="14"/>
        <v>#REF!</v>
      </c>
      <c r="Q258" s="17" t="e">
        <f t="shared" si="15"/>
        <v>#REF!</v>
      </c>
      <c r="R258" s="7">
        <v>16057.48</v>
      </c>
      <c r="S258" s="7">
        <v>0</v>
      </c>
    </row>
    <row r="259" spans="1:20" s="1" customFormat="1" ht="14.4">
      <c r="A259" s="6" t="s">
        <v>1073</v>
      </c>
      <c r="B259" s="7">
        <f t="shared" ref="B259:B322" si="16">C259+D259+E259</f>
        <v>3832399.7880000002</v>
      </c>
      <c r="C259" s="8">
        <f t="shared" ref="C259:C322" si="17">SUM(F259:J259)</f>
        <v>3677599.7880000002</v>
      </c>
      <c r="D259" s="8">
        <v>0</v>
      </c>
      <c r="E259" s="9">
        <v>154800</v>
      </c>
      <c r="F259" s="10">
        <v>0</v>
      </c>
      <c r="G259" s="10">
        <v>2747601.9380000001</v>
      </c>
      <c r="H259" s="10">
        <v>649922.32999999996</v>
      </c>
      <c r="I259" s="10">
        <v>206190.1</v>
      </c>
      <c r="J259" s="10">
        <v>73885.42</v>
      </c>
      <c r="K259" s="11" t="e">
        <f>VLOOKUP(A259,[2]Sheet4!I:M,2,0)</f>
        <v>#N/A</v>
      </c>
      <c r="L259" s="12" t="e">
        <f>IF(#REF!=0," ",IF((D259+E259+G259)&gt;#REF!,"服务费超计划成本",""))</f>
        <v>#REF!</v>
      </c>
      <c r="M259" s="15" t="e">
        <f>IF(#REF!=0," ",IF(H259&gt;#REF!,"人工成本超计划成本"," "))</f>
        <v>#REF!</v>
      </c>
      <c r="N259" s="16" t="e">
        <f>IF(#REF!=0," ",F259/#REF!)</f>
        <v>#REF!</v>
      </c>
      <c r="O259" s="16" t="e">
        <f>IF(#REF!=0," ",#REF!/#REF!)</f>
        <v>#REF!</v>
      </c>
      <c r="P259" s="16" t="e">
        <f t="shared" ref="P259:P322" si="18">IF(M259=0," ",IF(N259=" "," ",IF(N259/M259&lt;0.5,"异常","正常")))</f>
        <v>#REF!</v>
      </c>
      <c r="Q259" s="17" t="e">
        <f t="shared" ref="Q259:Q322" si="19">IF(M259=0," ",IF(O259=" "," ",IF(O259/M259&lt;0.5,"异常","正常")))</f>
        <v>#REF!</v>
      </c>
      <c r="R259" s="7">
        <v>0</v>
      </c>
      <c r="S259" s="7">
        <v>0</v>
      </c>
    </row>
    <row r="260" spans="1:20" s="1" customFormat="1" ht="14.4">
      <c r="A260" s="6" t="s">
        <v>1074</v>
      </c>
      <c r="B260" s="7">
        <f t="shared" si="16"/>
        <v>166734.4314</v>
      </c>
      <c r="C260" s="8">
        <f t="shared" si="17"/>
        <v>128934.4314</v>
      </c>
      <c r="D260" s="8">
        <v>0</v>
      </c>
      <c r="E260" s="9">
        <v>37800</v>
      </c>
      <c r="F260" s="10">
        <v>0</v>
      </c>
      <c r="G260" s="10">
        <v>119980.0114</v>
      </c>
      <c r="H260" s="10">
        <v>8498.4500000000007</v>
      </c>
      <c r="I260" s="10">
        <v>65</v>
      </c>
      <c r="J260" s="10">
        <v>390.97</v>
      </c>
      <c r="K260" s="11" t="e">
        <f>VLOOKUP(A260,[2]Sheet4!I:M,2,0)</f>
        <v>#N/A</v>
      </c>
      <c r="L260" s="12" t="e">
        <f>IF(#REF!=0," ",IF((D260+E260+G260)&gt;#REF!,"服务费超计划成本",""))</f>
        <v>#REF!</v>
      </c>
      <c r="M260" s="15" t="e">
        <f>IF(#REF!=0," ",IF(H260&gt;#REF!,"人工成本超计划成本"," "))</f>
        <v>#REF!</v>
      </c>
      <c r="N260" s="16" t="e">
        <f>IF(#REF!=0," ",F260/#REF!)</f>
        <v>#REF!</v>
      </c>
      <c r="O260" s="16" t="e">
        <f>IF(#REF!=0," ",#REF!/#REF!)</f>
        <v>#REF!</v>
      </c>
      <c r="P260" s="16" t="e">
        <f t="shared" si="18"/>
        <v>#REF!</v>
      </c>
      <c r="Q260" s="17" t="e">
        <f t="shared" si="19"/>
        <v>#REF!</v>
      </c>
      <c r="R260" s="7">
        <v>47206.89</v>
      </c>
      <c r="S260" s="7">
        <v>0</v>
      </c>
      <c r="T260" s="18"/>
    </row>
    <row r="261" spans="1:20" s="1" customFormat="1" ht="14.4">
      <c r="A261" s="6" t="s">
        <v>1075</v>
      </c>
      <c r="B261" s="7">
        <f t="shared" si="16"/>
        <v>137713.61380000002</v>
      </c>
      <c r="C261" s="8">
        <f t="shared" si="17"/>
        <v>137713.61380000002</v>
      </c>
      <c r="D261" s="8">
        <v>0</v>
      </c>
      <c r="E261" s="9">
        <v>0</v>
      </c>
      <c r="F261" s="10">
        <v>0</v>
      </c>
      <c r="G261" s="10">
        <v>50107.503799999999</v>
      </c>
      <c r="H261" s="10">
        <v>46357.82</v>
      </c>
      <c r="I261" s="10">
        <v>38004.31</v>
      </c>
      <c r="J261" s="10">
        <v>3243.98</v>
      </c>
      <c r="K261" s="11" t="e">
        <f>VLOOKUP(A261,[2]Sheet4!I:M,2,0)</f>
        <v>#N/A</v>
      </c>
      <c r="L261" s="12" t="e">
        <f>IF(#REF!=0," ",IF((D261+E261+G261)&gt;#REF!,"服务费超计划成本",""))</f>
        <v>#REF!</v>
      </c>
      <c r="M261" s="15" t="e">
        <f>IF(#REF!=0," ",IF(H261&gt;#REF!,"人工成本超计划成本"," "))</f>
        <v>#REF!</v>
      </c>
      <c r="N261" s="16" t="e">
        <f>IF(#REF!=0," ",F261/#REF!)</f>
        <v>#REF!</v>
      </c>
      <c r="O261" s="16" t="e">
        <f>IF(#REF!=0," ",#REF!/#REF!)</f>
        <v>#REF!</v>
      </c>
      <c r="P261" s="16" t="e">
        <f t="shared" si="18"/>
        <v>#REF!</v>
      </c>
      <c r="Q261" s="17" t="e">
        <f t="shared" si="19"/>
        <v>#REF!</v>
      </c>
      <c r="R261" s="7">
        <v>2609.1799999999998</v>
      </c>
      <c r="S261" s="7">
        <v>0</v>
      </c>
    </row>
    <row r="262" spans="1:20" s="1" customFormat="1" ht="14.4">
      <c r="A262" s="6" t="s">
        <v>1076</v>
      </c>
      <c r="B262" s="7">
        <f t="shared" si="16"/>
        <v>142273.91800000001</v>
      </c>
      <c r="C262" s="8">
        <f t="shared" si="17"/>
        <v>142273.91800000001</v>
      </c>
      <c r="D262" s="8">
        <v>0</v>
      </c>
      <c r="E262" s="9">
        <v>0</v>
      </c>
      <c r="F262" s="10">
        <v>0</v>
      </c>
      <c r="G262" s="10">
        <v>123900.008</v>
      </c>
      <c r="H262" s="10">
        <v>15737.63</v>
      </c>
      <c r="I262" s="10">
        <v>65</v>
      </c>
      <c r="J262" s="10">
        <v>2571.2800000000002</v>
      </c>
      <c r="K262" s="11" t="e">
        <f>VLOOKUP(A262,[2]Sheet4!I:M,2,0)</f>
        <v>#N/A</v>
      </c>
      <c r="L262" s="12" t="e">
        <f>IF(#REF!=0," ",IF((D262+E262+G262)&gt;#REF!,"服务费超计划成本",""))</f>
        <v>#REF!</v>
      </c>
      <c r="M262" s="15" t="e">
        <f>IF(#REF!=0," ",IF(H262&gt;#REF!,"人工成本超计划成本"," "))</f>
        <v>#REF!</v>
      </c>
      <c r="N262" s="16" t="e">
        <f>IF(#REF!=0," ",F262/#REF!)</f>
        <v>#REF!</v>
      </c>
      <c r="O262" s="16" t="e">
        <f>IF(#REF!=0," ",#REF!/#REF!)</f>
        <v>#REF!</v>
      </c>
      <c r="P262" s="16" t="e">
        <f t="shared" si="18"/>
        <v>#REF!</v>
      </c>
      <c r="Q262" s="17" t="e">
        <f t="shared" si="19"/>
        <v>#REF!</v>
      </c>
      <c r="R262" s="7">
        <v>18108.2</v>
      </c>
      <c r="S262" s="7">
        <v>0</v>
      </c>
    </row>
    <row r="263" spans="1:20" s="1" customFormat="1" ht="14.4">
      <c r="A263" s="6" t="s">
        <v>1077</v>
      </c>
      <c r="B263" s="7">
        <f t="shared" si="16"/>
        <v>152656.62160000001</v>
      </c>
      <c r="C263" s="8">
        <f t="shared" si="17"/>
        <v>140306.62160000001</v>
      </c>
      <c r="D263" s="8">
        <v>0</v>
      </c>
      <c r="E263" s="9">
        <v>12350</v>
      </c>
      <c r="F263" s="10">
        <v>0</v>
      </c>
      <c r="G263" s="10">
        <v>127219.99159999999</v>
      </c>
      <c r="H263" s="10">
        <v>3360.59</v>
      </c>
      <c r="I263" s="10">
        <v>9344.5300000000007</v>
      </c>
      <c r="J263" s="10">
        <v>381.51</v>
      </c>
      <c r="K263" s="11" t="e">
        <f>VLOOKUP(A263,[2]Sheet4!I:M,2,0)</f>
        <v>#N/A</v>
      </c>
      <c r="L263" s="12" t="e">
        <f>IF(#REF!=0," ",IF((D263+E263+G263)&gt;#REF!,"服务费超计划成本",""))</f>
        <v>#REF!</v>
      </c>
      <c r="M263" s="15" t="e">
        <f>IF(#REF!=0," ",IF(H263&gt;#REF!,"人工成本超计划成本"," "))</f>
        <v>#REF!</v>
      </c>
      <c r="N263" s="16" t="e">
        <f>IF(#REF!=0," ",F263/#REF!)</f>
        <v>#REF!</v>
      </c>
      <c r="O263" s="16" t="e">
        <f>IF(#REF!=0," ",#REF!/#REF!)</f>
        <v>#REF!</v>
      </c>
      <c r="P263" s="16" t="e">
        <f t="shared" si="18"/>
        <v>#REF!</v>
      </c>
      <c r="Q263" s="17" t="e">
        <f t="shared" si="19"/>
        <v>#REF!</v>
      </c>
      <c r="R263" s="7">
        <v>24664.52</v>
      </c>
      <c r="S263" s="7">
        <v>0</v>
      </c>
    </row>
    <row r="264" spans="1:20" s="1" customFormat="1" ht="14.4">
      <c r="A264" s="6" t="s">
        <v>1078</v>
      </c>
      <c r="B264" s="7">
        <f t="shared" si="16"/>
        <v>123325.0012</v>
      </c>
      <c r="C264" s="8">
        <f t="shared" si="17"/>
        <v>123325.0012</v>
      </c>
      <c r="D264" s="8">
        <v>0</v>
      </c>
      <c r="E264" s="9">
        <v>0</v>
      </c>
      <c r="F264" s="10">
        <v>0</v>
      </c>
      <c r="G264" s="10">
        <v>123260.0012</v>
      </c>
      <c r="H264" s="10">
        <v>0</v>
      </c>
      <c r="I264" s="10">
        <v>65</v>
      </c>
      <c r="J264" s="10">
        <v>0</v>
      </c>
      <c r="K264" s="11" t="e">
        <f>VLOOKUP(A264,[2]Sheet4!I:M,2,0)</f>
        <v>#N/A</v>
      </c>
      <c r="L264" s="12" t="e">
        <f>IF(#REF!=0," ",IF((D264+E264+G264)&gt;#REF!,"服务费超计划成本",""))</f>
        <v>#REF!</v>
      </c>
      <c r="M264" s="15" t="e">
        <f>IF(#REF!=0," ",IF(H264&gt;#REF!,"人工成本超计划成本"," "))</f>
        <v>#REF!</v>
      </c>
      <c r="N264" s="16" t="e">
        <f>IF(#REF!=0," ",F264/#REF!)</f>
        <v>#REF!</v>
      </c>
      <c r="O264" s="16" t="e">
        <f>IF(#REF!=0," ",#REF!/#REF!)</f>
        <v>#REF!</v>
      </c>
      <c r="P264" s="16" t="e">
        <f t="shared" si="18"/>
        <v>#REF!</v>
      </c>
      <c r="Q264" s="17" t="e">
        <f t="shared" si="19"/>
        <v>#REF!</v>
      </c>
      <c r="R264" s="7">
        <v>13351.98</v>
      </c>
      <c r="S264" s="7">
        <v>0</v>
      </c>
    </row>
    <row r="265" spans="1:20" s="1" customFormat="1" ht="12.75" customHeight="1">
      <c r="A265" s="6" t="s">
        <v>1079</v>
      </c>
      <c r="B265" s="7">
        <f t="shared" si="16"/>
        <v>170345.0092</v>
      </c>
      <c r="C265" s="8">
        <f t="shared" si="17"/>
        <v>112265.0092</v>
      </c>
      <c r="D265" s="8">
        <v>17160</v>
      </c>
      <c r="E265" s="9">
        <v>40920</v>
      </c>
      <c r="F265" s="10">
        <v>0</v>
      </c>
      <c r="G265" s="10">
        <v>92400.0092</v>
      </c>
      <c r="H265" s="10">
        <v>19800</v>
      </c>
      <c r="I265" s="10">
        <v>65</v>
      </c>
      <c r="J265" s="10">
        <v>0</v>
      </c>
      <c r="K265" s="11" t="e">
        <f>VLOOKUP(A265,[2]Sheet4!I:M,2,0)</f>
        <v>#N/A</v>
      </c>
      <c r="L265" s="12" t="e">
        <f>IF(#REF!=0," ",IF((D265+E265+G265)&gt;#REF!,"服务费超计划成本",""))</f>
        <v>#REF!</v>
      </c>
      <c r="M265" s="15" t="e">
        <f>IF(#REF!=0," ",IF(H265&gt;#REF!,"人工成本超计划成本"," "))</f>
        <v>#REF!</v>
      </c>
      <c r="N265" s="16" t="e">
        <f>IF(#REF!=0," ",F265/#REF!)</f>
        <v>#REF!</v>
      </c>
      <c r="O265" s="16" t="e">
        <f>IF(#REF!=0," ",#REF!/#REF!)</f>
        <v>#REF!</v>
      </c>
      <c r="P265" s="16" t="e">
        <f t="shared" si="18"/>
        <v>#REF!</v>
      </c>
      <c r="Q265" s="17" t="e">
        <f t="shared" si="19"/>
        <v>#REF!</v>
      </c>
      <c r="R265" s="7">
        <v>31295.19</v>
      </c>
      <c r="S265" s="7">
        <v>1980</v>
      </c>
      <c r="T265" s="18"/>
    </row>
    <row r="266" spans="1:20" s="1" customFormat="1" ht="15" customHeight="1">
      <c r="A266" s="6" t="s">
        <v>1080</v>
      </c>
      <c r="B266" s="7">
        <f t="shared" si="16"/>
        <v>913947.48839999991</v>
      </c>
      <c r="C266" s="8">
        <f t="shared" si="17"/>
        <v>861087.48839999991</v>
      </c>
      <c r="D266" s="8">
        <v>18060</v>
      </c>
      <c r="E266" s="9">
        <v>34800</v>
      </c>
      <c r="F266" s="10">
        <v>0</v>
      </c>
      <c r="G266" s="10">
        <v>64259.998399999997</v>
      </c>
      <c r="H266" s="10">
        <v>787300.44</v>
      </c>
      <c r="I266" s="10">
        <v>6152.09</v>
      </c>
      <c r="J266" s="10">
        <v>3374.96</v>
      </c>
      <c r="K266" s="11" t="e">
        <f>VLOOKUP(A266,[2]Sheet4!I:M,2,0)</f>
        <v>#N/A</v>
      </c>
      <c r="L266" s="12" t="e">
        <f>IF(#REF!=0," ",IF((D266+E266+G266)&gt;#REF!,"服务费超计划成本",""))</f>
        <v>#REF!</v>
      </c>
      <c r="M266" s="15" t="e">
        <f>IF(#REF!=0," ",IF(H266&gt;#REF!,"人工成本超计划成本"," "))</f>
        <v>#REF!</v>
      </c>
      <c r="N266" s="16" t="e">
        <f>IF(#REF!=0," ",F266/#REF!)</f>
        <v>#REF!</v>
      </c>
      <c r="O266" s="16" t="e">
        <f>IF(#REF!=0," ",#REF!/#REF!)</f>
        <v>#REF!</v>
      </c>
      <c r="P266" s="16" t="e">
        <f t="shared" si="18"/>
        <v>#REF!</v>
      </c>
      <c r="Q266" s="17" t="e">
        <f t="shared" si="19"/>
        <v>#REF!</v>
      </c>
      <c r="R266" s="7">
        <v>311425.28000000003</v>
      </c>
      <c r="S266" s="7">
        <v>254285.42</v>
      </c>
      <c r="T266" s="18"/>
    </row>
    <row r="267" spans="1:20" s="1" customFormat="1" ht="14.4">
      <c r="A267" s="6" t="s">
        <v>1081</v>
      </c>
      <c r="B267" s="7">
        <f t="shared" si="16"/>
        <v>10738.65</v>
      </c>
      <c r="C267" s="8">
        <f t="shared" si="17"/>
        <v>10738.65</v>
      </c>
      <c r="D267" s="8">
        <v>0</v>
      </c>
      <c r="E267" s="9">
        <v>0</v>
      </c>
      <c r="F267" s="10">
        <v>0</v>
      </c>
      <c r="G267" s="10">
        <v>0</v>
      </c>
      <c r="H267" s="10">
        <v>10256.51</v>
      </c>
      <c r="I267" s="10">
        <v>0</v>
      </c>
      <c r="J267" s="10">
        <v>482.14</v>
      </c>
      <c r="K267" s="11" t="e">
        <f>VLOOKUP(A267,[2]Sheet4!I:M,2,0)</f>
        <v>#N/A</v>
      </c>
      <c r="L267" s="12" t="e">
        <f>IF(#REF!=0," ",IF((D267+E267+G267)&gt;#REF!,"服务费超计划成本",""))</f>
        <v>#REF!</v>
      </c>
      <c r="M267" s="15" t="e">
        <f>IF(#REF!=0," ",IF(H267&gt;#REF!,"人工成本超计划成本"," "))</f>
        <v>#REF!</v>
      </c>
      <c r="N267" s="16" t="e">
        <f>IF(#REF!=0," ",F267/#REF!)</f>
        <v>#REF!</v>
      </c>
      <c r="O267" s="16" t="e">
        <f>IF(#REF!=0," ",#REF!/#REF!)</f>
        <v>#REF!</v>
      </c>
      <c r="P267" s="16" t="e">
        <f t="shared" si="18"/>
        <v>#REF!</v>
      </c>
      <c r="Q267" s="17" t="e">
        <f t="shared" si="19"/>
        <v>#REF!</v>
      </c>
      <c r="R267" s="7">
        <v>0</v>
      </c>
      <c r="S267" s="7">
        <v>10738.65</v>
      </c>
    </row>
    <row r="268" spans="1:20" s="1" customFormat="1" ht="14.4">
      <c r="A268" s="6" t="s">
        <v>1082</v>
      </c>
      <c r="B268" s="7">
        <f t="shared" si="16"/>
        <v>10738.65</v>
      </c>
      <c r="C268" s="8">
        <f t="shared" si="17"/>
        <v>10738.65</v>
      </c>
      <c r="D268" s="8">
        <v>0</v>
      </c>
      <c r="E268" s="9">
        <v>0</v>
      </c>
      <c r="F268" s="10">
        <v>0</v>
      </c>
      <c r="G268" s="10">
        <v>0</v>
      </c>
      <c r="H268" s="10">
        <v>10256.51</v>
      </c>
      <c r="I268" s="10">
        <v>0</v>
      </c>
      <c r="J268" s="10">
        <v>482.14</v>
      </c>
      <c r="K268" s="11" t="e">
        <f>VLOOKUP(A268,[2]Sheet4!I:M,2,0)</f>
        <v>#N/A</v>
      </c>
      <c r="L268" s="12" t="e">
        <f>IF(#REF!=0," ",IF((D268+E268+G268)&gt;#REF!,"服务费超计划成本",""))</f>
        <v>#REF!</v>
      </c>
      <c r="M268" s="15" t="e">
        <f>IF(#REF!=0," ",IF(H268&gt;#REF!,"人工成本超计划成本"," "))</f>
        <v>#REF!</v>
      </c>
      <c r="N268" s="16" t="e">
        <f>IF(#REF!=0," ",F268/#REF!)</f>
        <v>#REF!</v>
      </c>
      <c r="O268" s="16" t="e">
        <f>IF(#REF!=0," ",#REF!/#REF!)</f>
        <v>#REF!</v>
      </c>
      <c r="P268" s="16" t="e">
        <f t="shared" si="18"/>
        <v>#REF!</v>
      </c>
      <c r="Q268" s="17" t="e">
        <f t="shared" si="19"/>
        <v>#REF!</v>
      </c>
      <c r="R268" s="7">
        <v>57132.49</v>
      </c>
      <c r="S268" s="7">
        <v>337.5</v>
      </c>
    </row>
    <row r="269" spans="1:20" s="1" customFormat="1" ht="14.4">
      <c r="A269" s="6" t="s">
        <v>1083</v>
      </c>
      <c r="B269" s="7">
        <f t="shared" si="16"/>
        <v>10738.65</v>
      </c>
      <c r="C269" s="8">
        <f t="shared" si="17"/>
        <v>10738.65</v>
      </c>
      <c r="D269" s="8">
        <v>0</v>
      </c>
      <c r="E269" s="9">
        <v>0</v>
      </c>
      <c r="F269" s="10">
        <v>0</v>
      </c>
      <c r="G269" s="10">
        <v>0</v>
      </c>
      <c r="H269" s="10">
        <v>10256.51</v>
      </c>
      <c r="I269" s="10">
        <v>0</v>
      </c>
      <c r="J269" s="10">
        <v>482.14</v>
      </c>
      <c r="K269" s="11" t="e">
        <f>VLOOKUP(A269,[2]Sheet4!I:M,2,0)</f>
        <v>#N/A</v>
      </c>
      <c r="L269" s="12" t="e">
        <f>IF(#REF!=0," ",IF((D269+E269+G269)&gt;#REF!,"服务费超计划成本",""))</f>
        <v>#REF!</v>
      </c>
      <c r="M269" s="15" t="e">
        <f>IF(#REF!=0," ",IF(H269&gt;#REF!,"人工成本超计划成本"," "))</f>
        <v>#REF!</v>
      </c>
      <c r="N269" s="16" t="e">
        <f>IF(#REF!=0," ",F269/#REF!)</f>
        <v>#REF!</v>
      </c>
      <c r="O269" s="16" t="e">
        <f>IF(#REF!=0," ",#REF!/#REF!)</f>
        <v>#REF!</v>
      </c>
      <c r="P269" s="16" t="e">
        <f t="shared" si="18"/>
        <v>#REF!</v>
      </c>
      <c r="Q269" s="17" t="e">
        <f t="shared" si="19"/>
        <v>#REF!</v>
      </c>
      <c r="R269" s="7">
        <v>0</v>
      </c>
      <c r="S269" s="7">
        <v>10738.65</v>
      </c>
    </row>
    <row r="270" spans="1:20" s="1" customFormat="1" ht="14.4">
      <c r="A270" s="6" t="s">
        <v>1084</v>
      </c>
      <c r="B270" s="7">
        <f t="shared" si="16"/>
        <v>91254.618799999997</v>
      </c>
      <c r="C270" s="8">
        <f t="shared" si="17"/>
        <v>55374.618800000004</v>
      </c>
      <c r="D270" s="8">
        <v>15180</v>
      </c>
      <c r="E270" s="9">
        <v>20700</v>
      </c>
      <c r="F270" s="10">
        <v>0</v>
      </c>
      <c r="G270" s="10">
        <v>12419.998799999999</v>
      </c>
      <c r="H270" s="10">
        <v>41026.04</v>
      </c>
      <c r="I270" s="10">
        <v>0</v>
      </c>
      <c r="J270" s="10">
        <v>1928.58</v>
      </c>
      <c r="K270" s="11" t="e">
        <f>VLOOKUP(A270,[2]Sheet4!I:M,2,0)</f>
        <v>#N/A</v>
      </c>
      <c r="L270" s="12" t="e">
        <f>IF(#REF!=0," ",IF((D270+E270+G270)&gt;#REF!,"服务费超计划成本",""))</f>
        <v>#REF!</v>
      </c>
      <c r="M270" s="15" t="e">
        <f>IF(#REF!=0," ",IF(H270&gt;#REF!,"人工成本超计划成本"," "))</f>
        <v>#REF!</v>
      </c>
      <c r="N270" s="16" t="e">
        <f>IF(#REF!=0," ",F270/#REF!)</f>
        <v>#REF!</v>
      </c>
      <c r="O270" s="16" t="e">
        <f>IF(#REF!=0," ",#REF!/#REF!)</f>
        <v>#REF!</v>
      </c>
      <c r="P270" s="16" t="e">
        <f t="shared" si="18"/>
        <v>#REF!</v>
      </c>
      <c r="Q270" s="17" t="e">
        <f t="shared" si="19"/>
        <v>#REF!</v>
      </c>
      <c r="R270" s="7">
        <v>40783.03</v>
      </c>
      <c r="S270" s="7">
        <v>30068.240000000002</v>
      </c>
      <c r="T270" s="18"/>
    </row>
    <row r="271" spans="1:20" s="1" customFormat="1" ht="14.4">
      <c r="A271" s="6" t="s">
        <v>1085</v>
      </c>
      <c r="B271" s="7">
        <f t="shared" si="16"/>
        <v>10738.65</v>
      </c>
      <c r="C271" s="8">
        <f t="shared" si="17"/>
        <v>10738.65</v>
      </c>
      <c r="D271" s="8">
        <v>0</v>
      </c>
      <c r="E271" s="9">
        <v>0</v>
      </c>
      <c r="F271" s="10">
        <v>0</v>
      </c>
      <c r="G271" s="10">
        <v>0</v>
      </c>
      <c r="H271" s="10">
        <v>10256.51</v>
      </c>
      <c r="I271" s="10">
        <v>0</v>
      </c>
      <c r="J271" s="10">
        <v>482.14</v>
      </c>
      <c r="K271" s="11" t="e">
        <f>VLOOKUP(A271,[2]Sheet4!I:M,2,0)</f>
        <v>#N/A</v>
      </c>
      <c r="L271" s="12" t="e">
        <f>IF(#REF!=0," ",IF((D271+E271+G271)&gt;#REF!,"服务费超计划成本",""))</f>
        <v>#REF!</v>
      </c>
      <c r="M271" s="15" t="e">
        <f>IF(#REF!=0," ",IF(H271&gt;#REF!,"人工成本超计划成本"," "))</f>
        <v>#REF!</v>
      </c>
      <c r="N271" s="16" t="e">
        <f>IF(#REF!=0," ",F271/#REF!)</f>
        <v>#REF!</v>
      </c>
      <c r="O271" s="16" t="e">
        <f>IF(#REF!=0," ",#REF!/#REF!)</f>
        <v>#REF!</v>
      </c>
      <c r="P271" s="16" t="e">
        <f t="shared" si="18"/>
        <v>#REF!</v>
      </c>
      <c r="Q271" s="17" t="e">
        <f t="shared" si="19"/>
        <v>#REF!</v>
      </c>
      <c r="R271" s="7">
        <v>61248.5</v>
      </c>
      <c r="S271" s="7">
        <v>337.5</v>
      </c>
    </row>
    <row r="272" spans="1:20" s="1" customFormat="1" ht="14.4">
      <c r="A272" s="6" t="s">
        <v>1086</v>
      </c>
      <c r="B272" s="7">
        <f t="shared" si="16"/>
        <v>16107.98</v>
      </c>
      <c r="C272" s="8">
        <f t="shared" si="17"/>
        <v>16107.98</v>
      </c>
      <c r="D272" s="8">
        <v>0</v>
      </c>
      <c r="E272" s="9">
        <v>0</v>
      </c>
      <c r="F272" s="10">
        <v>0</v>
      </c>
      <c r="G272" s="10">
        <v>0</v>
      </c>
      <c r="H272" s="10">
        <v>15384.77</v>
      </c>
      <c r="I272" s="10">
        <v>0</v>
      </c>
      <c r="J272" s="10">
        <v>723.21</v>
      </c>
      <c r="K272" s="11" t="e">
        <f>VLOOKUP(A272,[2]Sheet4!I:M,2,0)</f>
        <v>#N/A</v>
      </c>
      <c r="L272" s="12" t="e">
        <f>IF(#REF!=0," ",IF((D272+E272+G272)&gt;#REF!,"服务费超计划成本",""))</f>
        <v>#REF!</v>
      </c>
      <c r="M272" s="15" t="e">
        <f>IF(#REF!=0," ",IF(H272&gt;#REF!,"人工成本超计划成本"," "))</f>
        <v>#REF!</v>
      </c>
      <c r="N272" s="16" t="e">
        <f>IF(#REF!=0," ",F272/#REF!)</f>
        <v>#REF!</v>
      </c>
      <c r="O272" s="16" t="e">
        <f>IF(#REF!=0," ",#REF!/#REF!)</f>
        <v>#REF!</v>
      </c>
      <c r="P272" s="16" t="e">
        <f t="shared" si="18"/>
        <v>#REF!</v>
      </c>
      <c r="Q272" s="17" t="e">
        <f t="shared" si="19"/>
        <v>#REF!</v>
      </c>
      <c r="R272" s="7">
        <v>49460.24</v>
      </c>
      <c r="S272" s="7">
        <v>506.25</v>
      </c>
    </row>
    <row r="273" spans="1:20" s="1" customFormat="1" ht="14.4">
      <c r="A273" s="6" t="s">
        <v>1087</v>
      </c>
      <c r="B273" s="7">
        <f t="shared" si="16"/>
        <v>21477.31</v>
      </c>
      <c r="C273" s="8">
        <f t="shared" si="17"/>
        <v>21477.31</v>
      </c>
      <c r="D273" s="8">
        <v>0</v>
      </c>
      <c r="E273" s="9">
        <v>0</v>
      </c>
      <c r="F273" s="10">
        <v>0</v>
      </c>
      <c r="G273" s="10">
        <v>0</v>
      </c>
      <c r="H273" s="10">
        <v>20513.02</v>
      </c>
      <c r="I273" s="10">
        <v>0</v>
      </c>
      <c r="J273" s="10">
        <v>964.29</v>
      </c>
      <c r="K273" s="11" t="e">
        <f>VLOOKUP(A273,[2]Sheet4!I:M,2,0)</f>
        <v>#N/A</v>
      </c>
      <c r="L273" s="12" t="e">
        <f>IF(#REF!=0," ",IF((D273+E273+G273)&gt;#REF!,"服务费超计划成本",""))</f>
        <v>#REF!</v>
      </c>
      <c r="M273" s="15" t="e">
        <f>IF(#REF!=0," ",IF(H273&gt;#REF!,"人工成本超计划成本"," "))</f>
        <v>#REF!</v>
      </c>
      <c r="N273" s="16" t="e">
        <f>IF(#REF!=0," ",F273/#REF!)</f>
        <v>#REF!</v>
      </c>
      <c r="O273" s="16" t="e">
        <f>IF(#REF!=0," ",#REF!/#REF!)</f>
        <v>#REF!</v>
      </c>
      <c r="P273" s="16" t="e">
        <f t="shared" si="18"/>
        <v>#REF!</v>
      </c>
      <c r="Q273" s="17" t="e">
        <f t="shared" si="19"/>
        <v>#REF!</v>
      </c>
      <c r="R273" s="7">
        <v>30471.98</v>
      </c>
      <c r="S273" s="7">
        <v>675</v>
      </c>
    </row>
    <row r="274" spans="1:20" s="1" customFormat="1" ht="14.4">
      <c r="A274" s="6" t="s">
        <v>1088</v>
      </c>
      <c r="B274" s="7">
        <f t="shared" si="16"/>
        <v>42954.62</v>
      </c>
      <c r="C274" s="8">
        <f t="shared" si="17"/>
        <v>42954.62</v>
      </c>
      <c r="D274" s="8">
        <v>0</v>
      </c>
      <c r="E274" s="9">
        <v>0</v>
      </c>
      <c r="F274" s="10">
        <v>0</v>
      </c>
      <c r="G274" s="10">
        <v>0</v>
      </c>
      <c r="H274" s="10">
        <v>41026.04</v>
      </c>
      <c r="I274" s="10">
        <v>0</v>
      </c>
      <c r="J274" s="10">
        <v>1928.58</v>
      </c>
      <c r="K274" s="11" t="e">
        <f>VLOOKUP(A274,[2]Sheet4!I:M,2,0)</f>
        <v>#N/A</v>
      </c>
      <c r="L274" s="12" t="e">
        <f>IF(#REF!=0," ",IF((D274+E274+G274)&gt;#REF!,"服务费超计划成本",""))</f>
        <v>#REF!</v>
      </c>
      <c r="M274" s="15" t="e">
        <f>IF(#REF!=0," ",IF(H274&gt;#REF!,"人工成本超计划成本"," "))</f>
        <v>#REF!</v>
      </c>
      <c r="N274" s="16" t="e">
        <f>IF(#REF!=0," ",F274/#REF!)</f>
        <v>#REF!</v>
      </c>
      <c r="O274" s="16" t="e">
        <f>IF(#REF!=0," ",#REF!/#REF!)</f>
        <v>#REF!</v>
      </c>
      <c r="P274" s="16" t="e">
        <f t="shared" si="18"/>
        <v>#REF!</v>
      </c>
      <c r="Q274" s="17" t="e">
        <f t="shared" si="19"/>
        <v>#REF!</v>
      </c>
      <c r="R274" s="7">
        <v>9958.9699999999993</v>
      </c>
      <c r="S274" s="7">
        <v>1350.01</v>
      </c>
    </row>
    <row r="275" spans="1:20" s="1" customFormat="1" ht="14.4">
      <c r="A275" s="6" t="s">
        <v>1089</v>
      </c>
      <c r="B275" s="7">
        <f t="shared" si="16"/>
        <v>106500.0526</v>
      </c>
      <c r="C275" s="8">
        <f t="shared" si="17"/>
        <v>106500.0526</v>
      </c>
      <c r="D275" s="8">
        <v>0</v>
      </c>
      <c r="E275" s="9">
        <v>0</v>
      </c>
      <c r="F275" s="10">
        <v>0</v>
      </c>
      <c r="G275" s="10">
        <v>35100.0026</v>
      </c>
      <c r="H275" s="10">
        <v>53886.45</v>
      </c>
      <c r="I275" s="10">
        <v>12119.99</v>
      </c>
      <c r="J275" s="10">
        <v>5393.61</v>
      </c>
      <c r="K275" s="11" t="e">
        <f>VLOOKUP(A275,[2]Sheet4!I:M,2,0)</f>
        <v>#N/A</v>
      </c>
      <c r="L275" s="12" t="e">
        <f>IF(#REF!=0," ",IF((D275+E275+G275)&gt;#REF!,"服务费超计划成本",""))</f>
        <v>#REF!</v>
      </c>
      <c r="M275" s="15" t="e">
        <f>IF(#REF!=0," ",IF(H275&gt;#REF!,"人工成本超计划成本"," "))</f>
        <v>#REF!</v>
      </c>
      <c r="N275" s="16" t="e">
        <f>IF(#REF!=0," ",F275/#REF!)</f>
        <v>#REF!</v>
      </c>
      <c r="O275" s="16" t="e">
        <f>IF(#REF!=0," ",#REF!/#REF!)</f>
        <v>#REF!</v>
      </c>
      <c r="P275" s="16" t="e">
        <f t="shared" si="18"/>
        <v>#REF!</v>
      </c>
      <c r="Q275" s="17" t="e">
        <f t="shared" si="19"/>
        <v>#REF!</v>
      </c>
      <c r="R275" s="7">
        <v>5286.79</v>
      </c>
      <c r="S275" s="7">
        <v>48231.03</v>
      </c>
    </row>
    <row r="276" spans="1:20" s="1" customFormat="1" ht="14.4">
      <c r="A276" s="6" t="s">
        <v>1090</v>
      </c>
      <c r="B276" s="7">
        <f t="shared" si="16"/>
        <v>42954.62</v>
      </c>
      <c r="C276" s="8">
        <f t="shared" si="17"/>
        <v>42954.62</v>
      </c>
      <c r="D276" s="8">
        <v>0</v>
      </c>
      <c r="E276" s="9">
        <v>0</v>
      </c>
      <c r="F276" s="10">
        <v>0</v>
      </c>
      <c r="G276" s="10">
        <v>0</v>
      </c>
      <c r="H276" s="10">
        <v>41026.04</v>
      </c>
      <c r="I276" s="10">
        <v>0</v>
      </c>
      <c r="J276" s="10">
        <v>1928.58</v>
      </c>
      <c r="K276" s="11" t="e">
        <f>VLOOKUP(A276,[2]Sheet4!I:M,2,0)</f>
        <v>#N/A</v>
      </c>
      <c r="L276" s="12" t="e">
        <f>IF(#REF!=0," ",IF((D276+E276+G276)&gt;#REF!,"服务费超计划成本",""))</f>
        <v>#REF!</v>
      </c>
      <c r="M276" s="15" t="e">
        <f>IF(#REF!=0," ",IF(H276&gt;#REF!,"人工成本超计划成本"," "))</f>
        <v>#REF!</v>
      </c>
      <c r="N276" s="16" t="e">
        <f>IF(#REF!=0," ",F276/#REF!)</f>
        <v>#REF!</v>
      </c>
      <c r="O276" s="16" t="e">
        <f>IF(#REF!=0," ",#REF!/#REF!)</f>
        <v>#REF!</v>
      </c>
      <c r="P276" s="16" t="e">
        <f t="shared" si="18"/>
        <v>#REF!</v>
      </c>
      <c r="Q276" s="17" t="e">
        <f t="shared" si="19"/>
        <v>#REF!</v>
      </c>
      <c r="R276" s="7">
        <v>29998.959999999999</v>
      </c>
      <c r="S276" s="7">
        <v>1350.01</v>
      </c>
    </row>
    <row r="277" spans="1:20" s="1" customFormat="1" ht="14.4">
      <c r="A277" s="6" t="s">
        <v>1091</v>
      </c>
      <c r="B277" s="7">
        <f t="shared" si="16"/>
        <v>42954.62</v>
      </c>
      <c r="C277" s="8">
        <f t="shared" si="17"/>
        <v>42954.62</v>
      </c>
      <c r="D277" s="8">
        <v>0</v>
      </c>
      <c r="E277" s="9">
        <v>0</v>
      </c>
      <c r="F277" s="10">
        <v>0</v>
      </c>
      <c r="G277" s="10">
        <v>0</v>
      </c>
      <c r="H277" s="10">
        <v>41026.04</v>
      </c>
      <c r="I277" s="10">
        <v>0</v>
      </c>
      <c r="J277" s="10">
        <v>1928.58</v>
      </c>
      <c r="K277" s="11" t="e">
        <f>VLOOKUP(A277,[2]Sheet4!I:M,2,0)</f>
        <v>#N/A</v>
      </c>
      <c r="L277" s="12" t="e">
        <f>IF(#REF!=0," ",IF((D277+E277+G277)&gt;#REF!,"服务费超计划成本",""))</f>
        <v>#REF!</v>
      </c>
      <c r="M277" s="15" t="e">
        <f>IF(#REF!=0," ",IF(H277&gt;#REF!,"人工成本超计划成本"," "))</f>
        <v>#REF!</v>
      </c>
      <c r="N277" s="16" t="e">
        <f>IF(#REF!=0," ",F277/#REF!)</f>
        <v>#REF!</v>
      </c>
      <c r="O277" s="16" t="e">
        <f>IF(#REF!=0," ",#REF!/#REF!)</f>
        <v>#REF!</v>
      </c>
      <c r="P277" s="16" t="e">
        <f t="shared" si="18"/>
        <v>#REF!</v>
      </c>
      <c r="Q277" s="17" t="e">
        <f t="shared" si="19"/>
        <v>#REF!</v>
      </c>
      <c r="R277" s="7">
        <v>30478.959999999999</v>
      </c>
      <c r="S277" s="7">
        <v>1350.01</v>
      </c>
    </row>
    <row r="278" spans="1:20" s="1" customFormat="1" ht="14.4">
      <c r="A278" s="6" t="s">
        <v>182</v>
      </c>
      <c r="B278" s="7">
        <f t="shared" si="16"/>
        <v>36599.998</v>
      </c>
      <c r="C278" s="8">
        <f t="shared" si="17"/>
        <v>36599.998</v>
      </c>
      <c r="D278" s="8">
        <v>0</v>
      </c>
      <c r="E278" s="9">
        <v>0</v>
      </c>
      <c r="F278" s="10">
        <v>0</v>
      </c>
      <c r="G278" s="10">
        <v>36599.998</v>
      </c>
      <c r="H278" s="10">
        <v>0</v>
      </c>
      <c r="I278" s="10">
        <v>0</v>
      </c>
      <c r="J278" s="10">
        <v>0</v>
      </c>
      <c r="K278" s="11" t="e">
        <f>VLOOKUP(A278,[2]Sheet4!I:M,2,0)</f>
        <v>#N/A</v>
      </c>
      <c r="L278" s="12" t="e">
        <f>IF(#REF!=0," ",IF((D278+E278+G278)&gt;#REF!,"服务费超计划成本",""))</f>
        <v>#REF!</v>
      </c>
      <c r="M278" s="15" t="e">
        <f>IF(#REF!=0," ",IF(H278&gt;#REF!,"人工成本超计划成本"," "))</f>
        <v>#REF!</v>
      </c>
      <c r="N278" s="16" t="e">
        <f>IF(#REF!=0," ",F278/#REF!)</f>
        <v>#REF!</v>
      </c>
      <c r="O278" s="16" t="e">
        <f>IF(#REF!=0," ",#REF!/#REF!)</f>
        <v>#REF!</v>
      </c>
      <c r="P278" s="16" t="e">
        <f t="shared" si="18"/>
        <v>#REF!</v>
      </c>
      <c r="Q278" s="17" t="e">
        <f t="shared" si="19"/>
        <v>#REF!</v>
      </c>
      <c r="R278" s="7">
        <v>0</v>
      </c>
      <c r="S278" s="7">
        <v>0</v>
      </c>
    </row>
    <row r="279" spans="1:20" s="1" customFormat="1" ht="14.4">
      <c r="A279" s="6" t="s">
        <v>1092</v>
      </c>
      <c r="B279" s="7">
        <f t="shared" si="16"/>
        <v>21477.31</v>
      </c>
      <c r="C279" s="8">
        <f t="shared" si="17"/>
        <v>21477.31</v>
      </c>
      <c r="D279" s="8">
        <v>0</v>
      </c>
      <c r="E279" s="9">
        <v>0</v>
      </c>
      <c r="F279" s="10">
        <v>0</v>
      </c>
      <c r="G279" s="10">
        <v>0</v>
      </c>
      <c r="H279" s="10">
        <v>20513.02</v>
      </c>
      <c r="I279" s="10">
        <v>0</v>
      </c>
      <c r="J279" s="10">
        <v>964.29</v>
      </c>
      <c r="K279" s="11" t="e">
        <f>VLOOKUP(A279,[2]Sheet4!I:M,2,0)</f>
        <v>#N/A</v>
      </c>
      <c r="L279" s="12" t="e">
        <f>IF(#REF!=0," ",IF((D279+E279+G279)&gt;#REF!,"服务费超计划成本",""))</f>
        <v>#REF!</v>
      </c>
      <c r="M279" s="15" t="e">
        <f>IF(#REF!=0," ",IF(H279&gt;#REF!,"人工成本超计划成本"," "))</f>
        <v>#REF!</v>
      </c>
      <c r="N279" s="16" t="e">
        <f>IF(#REF!=0," ",F279/#REF!)</f>
        <v>#REF!</v>
      </c>
      <c r="O279" s="16" t="e">
        <f>IF(#REF!=0," ",#REF!/#REF!)</f>
        <v>#REF!</v>
      </c>
      <c r="P279" s="16" t="e">
        <f t="shared" si="18"/>
        <v>#REF!</v>
      </c>
      <c r="Q279" s="17" t="e">
        <f t="shared" si="19"/>
        <v>#REF!</v>
      </c>
      <c r="R279" s="7">
        <v>0</v>
      </c>
      <c r="S279" s="7">
        <v>21477.31</v>
      </c>
    </row>
    <row r="280" spans="1:20" s="1" customFormat="1" ht="14.4">
      <c r="A280" s="6" t="s">
        <v>1093</v>
      </c>
      <c r="B280" s="7">
        <f t="shared" si="16"/>
        <v>89985.59</v>
      </c>
      <c r="C280" s="8">
        <f t="shared" si="17"/>
        <v>89985.59</v>
      </c>
      <c r="D280" s="8">
        <v>0</v>
      </c>
      <c r="E280" s="9">
        <v>0</v>
      </c>
      <c r="F280" s="10">
        <v>0</v>
      </c>
      <c r="G280" s="10">
        <v>0</v>
      </c>
      <c r="H280" s="10">
        <v>65882.48</v>
      </c>
      <c r="I280" s="10">
        <v>14567.16</v>
      </c>
      <c r="J280" s="10">
        <v>9535.9500000000007</v>
      </c>
      <c r="K280" s="11" t="e">
        <f>VLOOKUP(A280,[2]Sheet4!I:M,2,0)</f>
        <v>#N/A</v>
      </c>
      <c r="L280" s="12" t="e">
        <f>IF(#REF!=0," ",IF((D280+E280+G280)&gt;#REF!,"服务费超计划成本",""))</f>
        <v>#REF!</v>
      </c>
      <c r="M280" s="15" t="e">
        <f>IF(#REF!=0," ",IF(H280&gt;#REF!,"人工成本超计划成本"," "))</f>
        <v>#REF!</v>
      </c>
      <c r="N280" s="16" t="e">
        <f>IF(#REF!=0," ",F280/#REF!)</f>
        <v>#REF!</v>
      </c>
      <c r="O280" s="16" t="e">
        <f>IF(#REF!=0," ",#REF!/#REF!)</f>
        <v>#REF!</v>
      </c>
      <c r="P280" s="16" t="e">
        <f t="shared" si="18"/>
        <v>#REF!</v>
      </c>
      <c r="Q280" s="17" t="e">
        <f t="shared" si="19"/>
        <v>#REF!</v>
      </c>
      <c r="R280" s="7">
        <v>900</v>
      </c>
      <c r="S280" s="7">
        <v>23014.81</v>
      </c>
    </row>
    <row r="281" spans="1:20" s="1" customFormat="1" ht="14.4">
      <c r="A281" s="6" t="s">
        <v>1094</v>
      </c>
      <c r="B281" s="7">
        <f t="shared" si="16"/>
        <v>0</v>
      </c>
      <c r="C281" s="8">
        <f t="shared" si="17"/>
        <v>0</v>
      </c>
      <c r="D281" s="8">
        <v>0</v>
      </c>
      <c r="E281" s="9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1" t="e">
        <f>VLOOKUP(A281,[2]Sheet4!I:M,2,0)</f>
        <v>#N/A</v>
      </c>
      <c r="L281" s="12" t="e">
        <f>IF(#REF!=0," ",IF((D281+E281+G281)&gt;#REF!,"服务费超计划成本",""))</f>
        <v>#REF!</v>
      </c>
      <c r="M281" s="15" t="e">
        <f>IF(#REF!=0," ",IF(H281&gt;#REF!,"人工成本超计划成本"," "))</f>
        <v>#REF!</v>
      </c>
      <c r="N281" s="16" t="e">
        <f>IF(#REF!=0," ",F281/#REF!)</f>
        <v>#REF!</v>
      </c>
      <c r="O281" s="16" t="e">
        <f>IF(#REF!=0," ",#REF!/#REF!)</f>
        <v>#REF!</v>
      </c>
      <c r="P281" s="16" t="e">
        <f t="shared" si="18"/>
        <v>#REF!</v>
      </c>
      <c r="Q281" s="17" t="e">
        <f t="shared" si="19"/>
        <v>#REF!</v>
      </c>
      <c r="R281" s="7">
        <v>0</v>
      </c>
      <c r="S281" s="7">
        <v>0</v>
      </c>
    </row>
    <row r="282" spans="1:20" s="1" customFormat="1" ht="14.4">
      <c r="A282" s="6" t="s">
        <v>1095</v>
      </c>
      <c r="B282" s="7">
        <f t="shared" si="16"/>
        <v>309700</v>
      </c>
      <c r="C282" s="8">
        <f t="shared" si="17"/>
        <v>0</v>
      </c>
      <c r="D282" s="8">
        <v>0</v>
      </c>
      <c r="E282" s="9">
        <v>309700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1" t="e">
        <f>VLOOKUP(A282,[2]Sheet4!I:M,2,0)</f>
        <v>#N/A</v>
      </c>
      <c r="L282" s="12" t="e">
        <f>IF(#REF!=0," ",IF((D282+E282+G282)&gt;#REF!,"服务费超计划成本",""))</f>
        <v>#REF!</v>
      </c>
      <c r="M282" s="15" t="e">
        <f>IF(#REF!=0," ",IF(H282&gt;#REF!,"人工成本超计划成本"," "))</f>
        <v>#REF!</v>
      </c>
      <c r="N282" s="16" t="e">
        <f>IF(#REF!=0," ",F282/#REF!)</f>
        <v>#REF!</v>
      </c>
      <c r="O282" s="16" t="e">
        <f>IF(#REF!=0," ",#REF!/#REF!)</f>
        <v>#REF!</v>
      </c>
      <c r="P282" s="16" t="e">
        <f t="shared" si="18"/>
        <v>#REF!</v>
      </c>
      <c r="Q282" s="17" t="e">
        <f t="shared" si="19"/>
        <v>#REF!</v>
      </c>
      <c r="R282" s="7">
        <v>0</v>
      </c>
      <c r="S282" s="7">
        <v>0</v>
      </c>
    </row>
    <row r="283" spans="1:20" s="1" customFormat="1" ht="14.4">
      <c r="A283" s="6" t="s">
        <v>1096</v>
      </c>
      <c r="B283" s="7">
        <f t="shared" si="16"/>
        <v>309000</v>
      </c>
      <c r="C283" s="8">
        <f t="shared" si="17"/>
        <v>0</v>
      </c>
      <c r="D283" s="8">
        <v>0</v>
      </c>
      <c r="E283" s="9">
        <v>309000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1" t="e">
        <f>VLOOKUP(A283,[2]Sheet4!I:M,2,0)</f>
        <v>#N/A</v>
      </c>
      <c r="L283" s="12" t="e">
        <f>IF(#REF!=0," ",IF((D283+E283+G283)&gt;#REF!,"服务费超计划成本",""))</f>
        <v>#REF!</v>
      </c>
      <c r="M283" s="15" t="e">
        <f>IF(#REF!=0," ",IF(H283&gt;#REF!,"人工成本超计划成本"," "))</f>
        <v>#REF!</v>
      </c>
      <c r="N283" s="16" t="e">
        <f>IF(#REF!=0," ",F283/#REF!)</f>
        <v>#REF!</v>
      </c>
      <c r="O283" s="16" t="e">
        <f>IF(#REF!=0," ",#REF!/#REF!)</f>
        <v>#REF!</v>
      </c>
      <c r="P283" s="16" t="e">
        <f t="shared" si="18"/>
        <v>#REF!</v>
      </c>
      <c r="Q283" s="17" t="e">
        <f t="shared" si="19"/>
        <v>#REF!</v>
      </c>
      <c r="R283" s="7">
        <v>0</v>
      </c>
      <c r="S283" s="7">
        <v>0</v>
      </c>
    </row>
    <row r="284" spans="1:20" s="1" customFormat="1" ht="14.4">
      <c r="A284" s="6" t="s">
        <v>1097</v>
      </c>
      <c r="B284" s="7">
        <f t="shared" si="16"/>
        <v>21477.31</v>
      </c>
      <c r="C284" s="8">
        <f t="shared" si="17"/>
        <v>21477.31</v>
      </c>
      <c r="D284" s="8">
        <v>0</v>
      </c>
      <c r="E284" s="9">
        <v>0</v>
      </c>
      <c r="F284" s="10">
        <v>0</v>
      </c>
      <c r="G284" s="10">
        <v>0</v>
      </c>
      <c r="H284" s="10">
        <v>20513.02</v>
      </c>
      <c r="I284" s="10">
        <v>0</v>
      </c>
      <c r="J284" s="10">
        <v>964.29</v>
      </c>
      <c r="K284" s="11" t="e">
        <f>VLOOKUP(A284,[2]Sheet4!I:M,2,0)</f>
        <v>#N/A</v>
      </c>
      <c r="L284" s="12" t="e">
        <f>IF(#REF!=0," ",IF((D284+E284+G284)&gt;#REF!,"服务费超计划成本",""))</f>
        <v>#REF!</v>
      </c>
      <c r="M284" s="15" t="e">
        <f>IF(#REF!=0," ",IF(H284&gt;#REF!,"人工成本超计划成本"," "))</f>
        <v>#REF!</v>
      </c>
      <c r="N284" s="16" t="e">
        <f>IF(#REF!=0," ",F284/#REF!)</f>
        <v>#REF!</v>
      </c>
      <c r="O284" s="16" t="e">
        <f>IF(#REF!=0," ",#REF!/#REF!)</f>
        <v>#REF!</v>
      </c>
      <c r="P284" s="16" t="e">
        <f t="shared" si="18"/>
        <v>#REF!</v>
      </c>
      <c r="Q284" s="17" t="e">
        <f t="shared" si="19"/>
        <v>#REF!</v>
      </c>
      <c r="R284" s="7">
        <v>0</v>
      </c>
      <c r="S284" s="7">
        <v>21477.31</v>
      </c>
    </row>
    <row r="285" spans="1:20" s="1" customFormat="1" ht="14.4">
      <c r="A285" s="6" t="s">
        <v>1098</v>
      </c>
      <c r="B285" s="7">
        <f t="shared" si="16"/>
        <v>1304305.7771999999</v>
      </c>
      <c r="C285" s="8">
        <f t="shared" si="17"/>
        <v>1165705.7771999999</v>
      </c>
      <c r="D285" s="8">
        <v>0</v>
      </c>
      <c r="E285" s="9">
        <v>138600</v>
      </c>
      <c r="F285" s="10">
        <v>0</v>
      </c>
      <c r="G285" s="10">
        <v>399290.99719999998</v>
      </c>
      <c r="H285" s="10">
        <v>385206.89</v>
      </c>
      <c r="I285" s="10">
        <v>263823.73</v>
      </c>
      <c r="J285" s="10">
        <v>117384.16</v>
      </c>
      <c r="K285" s="11" t="e">
        <f>VLOOKUP(A285,[2]Sheet4!I:M,2,0)</f>
        <v>#N/A</v>
      </c>
      <c r="L285" s="12" t="e">
        <f>IF(#REF!=0," ",IF((D285+E285+G285)&gt;#REF!,"服务费超计划成本",""))</f>
        <v>#REF!</v>
      </c>
      <c r="M285" s="15" t="e">
        <f>IF(#REF!=0," ",IF(H285&gt;#REF!,"人工成本超计划成本"," "))</f>
        <v>#REF!</v>
      </c>
      <c r="N285" s="16" t="e">
        <f>IF(#REF!=0," ",F285/#REF!)</f>
        <v>#REF!</v>
      </c>
      <c r="O285" s="16" t="e">
        <f>IF(#REF!=0," ",#REF!/#REF!)</f>
        <v>#REF!</v>
      </c>
      <c r="P285" s="16" t="e">
        <f t="shared" si="18"/>
        <v>#REF!</v>
      </c>
      <c r="Q285" s="17" t="e">
        <f t="shared" si="19"/>
        <v>#REF!</v>
      </c>
      <c r="R285" s="7">
        <v>0</v>
      </c>
      <c r="S285" s="7">
        <v>0</v>
      </c>
    </row>
    <row r="286" spans="1:20" s="1" customFormat="1" ht="14.4">
      <c r="A286" s="6" t="s">
        <v>1099</v>
      </c>
      <c r="B286" s="7">
        <f t="shared" si="16"/>
        <v>916862.06179999991</v>
      </c>
      <c r="C286" s="8">
        <f t="shared" si="17"/>
        <v>916862.06179999991</v>
      </c>
      <c r="D286" s="8">
        <v>0</v>
      </c>
      <c r="E286" s="9">
        <v>0</v>
      </c>
      <c r="F286" s="10">
        <v>0</v>
      </c>
      <c r="G286" s="10">
        <v>649999.98179999995</v>
      </c>
      <c r="H286" s="10">
        <v>187686.16</v>
      </c>
      <c r="I286" s="10">
        <v>36797.58</v>
      </c>
      <c r="J286" s="10">
        <v>42378.34</v>
      </c>
      <c r="K286" s="11" t="e">
        <f>VLOOKUP(A286,[2]Sheet4!I:M,2,0)</f>
        <v>#N/A</v>
      </c>
      <c r="L286" s="12" t="e">
        <f>IF(#REF!=0," ",IF((D286+E286+G286)&gt;#REF!,"服务费超计划成本",""))</f>
        <v>#REF!</v>
      </c>
      <c r="M286" s="15" t="e">
        <f>IF(#REF!=0," ",IF(H286&gt;#REF!,"人工成本超计划成本"," "))</f>
        <v>#REF!</v>
      </c>
      <c r="N286" s="16" t="e">
        <f>IF(#REF!=0," ",F286/#REF!)</f>
        <v>#REF!</v>
      </c>
      <c r="O286" s="16" t="e">
        <f>IF(#REF!=0," ",#REF!/#REF!)</f>
        <v>#REF!</v>
      </c>
      <c r="P286" s="16" t="e">
        <f t="shared" si="18"/>
        <v>#REF!</v>
      </c>
      <c r="Q286" s="17" t="e">
        <f t="shared" si="19"/>
        <v>#REF!</v>
      </c>
      <c r="R286" s="7">
        <v>0</v>
      </c>
      <c r="S286" s="7">
        <v>0</v>
      </c>
    </row>
    <row r="287" spans="1:20" s="1" customFormat="1" ht="14.4">
      <c r="A287" s="6" t="s">
        <v>1100</v>
      </c>
      <c r="B287" s="7">
        <f t="shared" si="16"/>
        <v>141470.35800000001</v>
      </c>
      <c r="C287" s="8">
        <f t="shared" si="17"/>
        <v>141470.35800000001</v>
      </c>
      <c r="D287" s="8">
        <v>0</v>
      </c>
      <c r="E287" s="9">
        <v>0</v>
      </c>
      <c r="F287" s="10">
        <v>0</v>
      </c>
      <c r="G287" s="10">
        <v>133175.008</v>
      </c>
      <c r="H287" s="10">
        <v>8034.87</v>
      </c>
      <c r="I287" s="10">
        <v>65</v>
      </c>
      <c r="J287" s="10">
        <v>195.48</v>
      </c>
      <c r="K287" s="11" t="e">
        <f>VLOOKUP(A287,[2]Sheet4!I:M,2,0)</f>
        <v>#N/A</v>
      </c>
      <c r="L287" s="12" t="e">
        <f>IF(#REF!=0," ",IF((D287+E287+G287)&gt;#REF!,"服务费超计划成本",""))</f>
        <v>#REF!</v>
      </c>
      <c r="M287" s="15" t="e">
        <f>IF(#REF!=0," ",IF(H287&gt;#REF!,"人工成本超计划成本"," "))</f>
        <v>#REF!</v>
      </c>
      <c r="N287" s="16" t="e">
        <f>IF(#REF!=0," ",F287/#REF!)</f>
        <v>#REF!</v>
      </c>
      <c r="O287" s="16" t="e">
        <f>IF(#REF!=0," ",#REF!/#REF!)</f>
        <v>#REF!</v>
      </c>
      <c r="P287" s="16" t="e">
        <f t="shared" si="18"/>
        <v>#REF!</v>
      </c>
      <c r="Q287" s="17" t="e">
        <f t="shared" si="19"/>
        <v>#REF!</v>
      </c>
      <c r="R287" s="7">
        <v>2365</v>
      </c>
      <c r="S287" s="7">
        <v>9397.15</v>
      </c>
    </row>
    <row r="288" spans="1:20" s="1" customFormat="1" ht="14.4">
      <c r="A288" s="6" t="s">
        <v>1101</v>
      </c>
      <c r="B288" s="7">
        <f t="shared" si="16"/>
        <v>158635.82819999999</v>
      </c>
      <c r="C288" s="8">
        <f t="shared" si="17"/>
        <v>117675.8282</v>
      </c>
      <c r="D288" s="8">
        <v>0</v>
      </c>
      <c r="E288" s="9">
        <v>40960</v>
      </c>
      <c r="F288" s="10">
        <v>0</v>
      </c>
      <c r="G288" s="10">
        <v>89023.008199999997</v>
      </c>
      <c r="H288" s="10">
        <v>20088.89</v>
      </c>
      <c r="I288" s="10">
        <v>7402.96</v>
      </c>
      <c r="J288" s="10">
        <v>1160.97</v>
      </c>
      <c r="K288" s="11" t="e">
        <f>VLOOKUP(A288,[2]Sheet4!I:M,2,0)</f>
        <v>#N/A</v>
      </c>
      <c r="L288" s="12" t="e">
        <f>IF(#REF!=0," ",IF((D288+E288+G288)&gt;#REF!,"服务费超计划成本",""))</f>
        <v>#REF!</v>
      </c>
      <c r="M288" s="15" t="e">
        <f>IF(#REF!=0," ",IF(H288&gt;#REF!,"人工成本超计划成本"," "))</f>
        <v>#REF!</v>
      </c>
      <c r="N288" s="16" t="e">
        <f>IF(#REF!=0," ",F288/#REF!)</f>
        <v>#REF!</v>
      </c>
      <c r="O288" s="16" t="e">
        <f>IF(#REF!=0," ",#REF!/#REF!)</f>
        <v>#REF!</v>
      </c>
      <c r="P288" s="16" t="e">
        <f t="shared" si="18"/>
        <v>#REF!</v>
      </c>
      <c r="Q288" s="17" t="e">
        <f t="shared" si="19"/>
        <v>#REF!</v>
      </c>
      <c r="R288" s="7">
        <v>35766.18</v>
      </c>
      <c r="S288" s="7">
        <v>0</v>
      </c>
      <c r="T288" s="18"/>
    </row>
    <row r="289" spans="1:20" s="1" customFormat="1" ht="14.25" customHeight="1">
      <c r="A289" s="6" t="s">
        <v>1102</v>
      </c>
      <c r="B289" s="7">
        <f t="shared" si="16"/>
        <v>98768.998800000001</v>
      </c>
      <c r="C289" s="8">
        <f t="shared" si="17"/>
        <v>98768.998800000001</v>
      </c>
      <c r="D289" s="8">
        <v>0</v>
      </c>
      <c r="E289" s="9">
        <v>0</v>
      </c>
      <c r="F289" s="10">
        <v>0</v>
      </c>
      <c r="G289" s="10">
        <v>98703.998800000001</v>
      </c>
      <c r="H289" s="10">
        <v>0</v>
      </c>
      <c r="I289" s="10">
        <v>65</v>
      </c>
      <c r="J289" s="10">
        <v>0</v>
      </c>
      <c r="K289" s="11" t="e">
        <f>VLOOKUP(A289,[2]Sheet4!I:M,2,0)</f>
        <v>#N/A</v>
      </c>
      <c r="L289" s="12" t="e">
        <f>IF(#REF!=0," ",IF((D289+E289+G289)&gt;#REF!,"服务费超计划成本",""))</f>
        <v>#REF!</v>
      </c>
      <c r="M289" s="15" t="e">
        <f>IF(#REF!=0," ",IF(H289&gt;#REF!,"人工成本超计划成本"," "))</f>
        <v>#REF!</v>
      </c>
      <c r="N289" s="16" t="e">
        <f>IF(#REF!=0," ",F289/#REF!)</f>
        <v>#REF!</v>
      </c>
      <c r="O289" s="16" t="e">
        <f>IF(#REF!=0," ",#REF!/#REF!)</f>
        <v>#REF!</v>
      </c>
      <c r="P289" s="16" t="e">
        <f t="shared" si="18"/>
        <v>#REF!</v>
      </c>
      <c r="Q289" s="17" t="e">
        <f t="shared" si="19"/>
        <v>#REF!</v>
      </c>
      <c r="R289" s="7">
        <v>51838</v>
      </c>
      <c r="S289" s="7">
        <v>8516.98</v>
      </c>
    </row>
    <row r="290" spans="1:20" s="1" customFormat="1" ht="14.4">
      <c r="A290" s="6" t="s">
        <v>1103</v>
      </c>
      <c r="B290" s="7">
        <f t="shared" si="16"/>
        <v>127836.01120000001</v>
      </c>
      <c r="C290" s="8">
        <f t="shared" si="17"/>
        <v>127836.01120000001</v>
      </c>
      <c r="D290" s="8">
        <v>0</v>
      </c>
      <c r="E290" s="9">
        <v>0</v>
      </c>
      <c r="F290" s="10">
        <v>0</v>
      </c>
      <c r="G290" s="10">
        <v>122200.0012</v>
      </c>
      <c r="H290" s="10">
        <v>4896.63</v>
      </c>
      <c r="I290" s="10">
        <v>65</v>
      </c>
      <c r="J290" s="10">
        <v>674.38</v>
      </c>
      <c r="K290" s="11" t="e">
        <f>VLOOKUP(A290,[2]Sheet4!I:M,2,0)</f>
        <v>#N/A</v>
      </c>
      <c r="L290" s="12" t="e">
        <f>IF(#REF!=0," ",IF((D290+E290+G290)&gt;#REF!,"服务费超计划成本",""))</f>
        <v>#REF!</v>
      </c>
      <c r="M290" s="15" t="e">
        <f>IF(#REF!=0," ",IF(H290&gt;#REF!,"人工成本超计划成本"," "))</f>
        <v>#REF!</v>
      </c>
      <c r="N290" s="16" t="e">
        <f>IF(#REF!=0," ",F290/#REF!)</f>
        <v>#REF!</v>
      </c>
      <c r="O290" s="16" t="e">
        <f>IF(#REF!=0," ",#REF!/#REF!)</f>
        <v>#REF!</v>
      </c>
      <c r="P290" s="16" t="e">
        <f t="shared" si="18"/>
        <v>#REF!</v>
      </c>
      <c r="Q290" s="17" t="e">
        <f t="shared" si="19"/>
        <v>#REF!</v>
      </c>
      <c r="R290" s="7">
        <v>30950.97</v>
      </c>
      <c r="S290" s="7">
        <v>0</v>
      </c>
    </row>
    <row r="291" spans="1:20" s="1" customFormat="1" ht="14.4">
      <c r="A291" s="6" t="s">
        <v>1104</v>
      </c>
      <c r="B291" s="7">
        <f t="shared" si="16"/>
        <v>111865.00199999999</v>
      </c>
      <c r="C291" s="8">
        <f t="shared" si="17"/>
        <v>111865.00199999999</v>
      </c>
      <c r="D291" s="8">
        <v>0</v>
      </c>
      <c r="E291" s="9">
        <v>0</v>
      </c>
      <c r="F291" s="10">
        <v>0</v>
      </c>
      <c r="G291" s="10">
        <v>111800.00199999999</v>
      </c>
      <c r="H291" s="10">
        <v>0</v>
      </c>
      <c r="I291" s="10">
        <v>65</v>
      </c>
      <c r="J291" s="10">
        <v>0</v>
      </c>
      <c r="K291" s="11" t="e">
        <f>VLOOKUP(A291,[2]Sheet4!I:M,2,0)</f>
        <v>#N/A</v>
      </c>
      <c r="L291" s="12" t="e">
        <f>IF(#REF!=0," ",IF((D291+E291+G291)&gt;#REF!,"服务费超计划成本",""))</f>
        <v>#REF!</v>
      </c>
      <c r="M291" s="15" t="e">
        <f>IF(#REF!=0," ",IF(H291&gt;#REF!,"人工成本超计划成本"," "))</f>
        <v>#REF!</v>
      </c>
      <c r="N291" s="16" t="e">
        <f>IF(#REF!=0," ",F291/#REF!)</f>
        <v>#REF!</v>
      </c>
      <c r="O291" s="16" t="e">
        <f>IF(#REF!=0," ",#REF!/#REF!)</f>
        <v>#REF!</v>
      </c>
      <c r="P291" s="16" t="e">
        <f t="shared" si="18"/>
        <v>#REF!</v>
      </c>
      <c r="Q291" s="17" t="e">
        <f t="shared" si="19"/>
        <v>#REF!</v>
      </c>
      <c r="R291" s="7">
        <v>33813.300000000003</v>
      </c>
      <c r="S291" s="7">
        <v>0</v>
      </c>
    </row>
    <row r="292" spans="1:20" s="1" customFormat="1" ht="14.4">
      <c r="A292" s="6" t="s">
        <v>1105</v>
      </c>
      <c r="B292" s="7">
        <f t="shared" si="16"/>
        <v>198441.85380000001</v>
      </c>
      <c r="C292" s="8">
        <f t="shared" si="17"/>
        <v>198441.85380000001</v>
      </c>
      <c r="D292" s="8">
        <v>0</v>
      </c>
      <c r="E292" s="9">
        <v>0</v>
      </c>
      <c r="F292" s="10">
        <v>0</v>
      </c>
      <c r="G292" s="10">
        <v>174790.00380000001</v>
      </c>
      <c r="H292" s="10">
        <v>13838.71</v>
      </c>
      <c r="I292" s="10">
        <v>8573.98</v>
      </c>
      <c r="J292" s="10">
        <v>1239.1600000000001</v>
      </c>
      <c r="K292" s="11" t="e">
        <f>VLOOKUP(A292,[2]Sheet4!I:M,2,0)</f>
        <v>#N/A</v>
      </c>
      <c r="L292" s="12" t="e">
        <f>IF(#REF!=0," ",IF((D292+E292+G292)&gt;#REF!,"服务费超计划成本",""))</f>
        <v>#REF!</v>
      </c>
      <c r="M292" s="15" t="e">
        <f>IF(#REF!=0," ",IF(H292&gt;#REF!,"人工成本超计划成本"," "))</f>
        <v>#REF!</v>
      </c>
      <c r="N292" s="16" t="e">
        <f>IF(#REF!=0," ",F292/#REF!)</f>
        <v>#REF!</v>
      </c>
      <c r="O292" s="16" t="e">
        <f>IF(#REF!=0," ",#REF!/#REF!)</f>
        <v>#REF!</v>
      </c>
      <c r="P292" s="16" t="e">
        <f t="shared" si="18"/>
        <v>#REF!</v>
      </c>
      <c r="Q292" s="17" t="e">
        <f t="shared" si="19"/>
        <v>#REF!</v>
      </c>
      <c r="R292" s="7">
        <v>2637.32</v>
      </c>
      <c r="S292" s="7">
        <v>0</v>
      </c>
    </row>
    <row r="293" spans="1:20" s="1" customFormat="1" ht="14.4">
      <c r="A293" s="6" t="s">
        <v>1106</v>
      </c>
      <c r="B293" s="7">
        <f t="shared" si="16"/>
        <v>221335.38940000001</v>
      </c>
      <c r="C293" s="8">
        <f t="shared" si="17"/>
        <v>221335.38940000001</v>
      </c>
      <c r="D293" s="8">
        <v>0</v>
      </c>
      <c r="E293" s="9">
        <v>0</v>
      </c>
      <c r="F293" s="10">
        <v>0</v>
      </c>
      <c r="G293" s="10">
        <v>112359.98940000001</v>
      </c>
      <c r="H293" s="10">
        <v>79611.42</v>
      </c>
      <c r="I293" s="10">
        <v>26472.13</v>
      </c>
      <c r="J293" s="10">
        <v>2891.85</v>
      </c>
      <c r="K293" s="11" t="e">
        <f>VLOOKUP(A293,[2]Sheet4!I:M,2,0)</f>
        <v>#N/A</v>
      </c>
      <c r="L293" s="12" t="e">
        <f>IF(#REF!=0," ",IF((D293+E293+G293)&gt;#REF!,"服务费超计划成本",""))</f>
        <v>#REF!</v>
      </c>
      <c r="M293" s="15" t="e">
        <f>IF(#REF!=0," ",IF(H293&gt;#REF!,"人工成本超计划成本"," "))</f>
        <v>#REF!</v>
      </c>
      <c r="N293" s="16" t="e">
        <f>IF(#REF!=0," ",F293/#REF!)</f>
        <v>#REF!</v>
      </c>
      <c r="O293" s="16" t="e">
        <f>IF(#REF!=0," ",#REF!/#REF!)</f>
        <v>#REF!</v>
      </c>
      <c r="P293" s="16" t="e">
        <f t="shared" si="18"/>
        <v>#REF!</v>
      </c>
      <c r="Q293" s="17" t="e">
        <f t="shared" si="19"/>
        <v>#REF!</v>
      </c>
      <c r="R293" s="7">
        <v>0</v>
      </c>
      <c r="S293" s="7">
        <v>0</v>
      </c>
    </row>
    <row r="294" spans="1:20" s="1" customFormat="1" ht="14.4">
      <c r="A294" s="6" t="s">
        <v>1107</v>
      </c>
      <c r="B294" s="7">
        <f t="shared" si="16"/>
        <v>130999.41</v>
      </c>
      <c r="C294" s="8">
        <f t="shared" si="17"/>
        <v>130999.41</v>
      </c>
      <c r="D294" s="8">
        <v>0</v>
      </c>
      <c r="E294" s="9">
        <v>0</v>
      </c>
      <c r="F294" s="10">
        <v>0</v>
      </c>
      <c r="G294" s="10">
        <v>0</v>
      </c>
      <c r="H294" s="10">
        <v>67512.41</v>
      </c>
      <c r="I294" s="10">
        <v>47239.14</v>
      </c>
      <c r="J294" s="10">
        <v>16247.86</v>
      </c>
      <c r="K294" s="11" t="e">
        <f>VLOOKUP(A294,[2]Sheet4!I:M,2,0)</f>
        <v>#N/A</v>
      </c>
      <c r="L294" s="12" t="e">
        <f>IF(#REF!=0," ",IF((D294+E294+G294)&gt;#REF!,"服务费超计划成本",""))</f>
        <v>#REF!</v>
      </c>
      <c r="M294" s="15" t="e">
        <f>IF(#REF!=0," ",IF(H294&gt;#REF!,"人工成本超计划成本"," "))</f>
        <v>#REF!</v>
      </c>
      <c r="N294" s="16" t="e">
        <f>IF(#REF!=0," ",F294/#REF!)</f>
        <v>#REF!</v>
      </c>
      <c r="O294" s="16" t="e">
        <f>IF(#REF!=0," ",#REF!/#REF!)</f>
        <v>#REF!</v>
      </c>
      <c r="P294" s="16" t="e">
        <f t="shared" si="18"/>
        <v>#REF!</v>
      </c>
      <c r="Q294" s="17" t="e">
        <f t="shared" si="19"/>
        <v>#REF!</v>
      </c>
      <c r="R294" s="7">
        <v>2635.01</v>
      </c>
      <c r="S294" s="7">
        <v>0</v>
      </c>
    </row>
    <row r="295" spans="1:20" s="1" customFormat="1" ht="14.4">
      <c r="A295" s="6" t="s">
        <v>1108</v>
      </c>
      <c r="B295" s="7">
        <f t="shared" si="16"/>
        <v>171138.4296</v>
      </c>
      <c r="C295" s="8">
        <f t="shared" si="17"/>
        <v>171138.4296</v>
      </c>
      <c r="D295" s="8">
        <v>0</v>
      </c>
      <c r="E295" s="9">
        <v>0</v>
      </c>
      <c r="F295" s="10">
        <v>0</v>
      </c>
      <c r="G295" s="10">
        <v>108549.9996</v>
      </c>
      <c r="H295" s="10">
        <v>47045.77</v>
      </c>
      <c r="I295" s="10">
        <v>14995.63</v>
      </c>
      <c r="J295" s="10">
        <v>547.03</v>
      </c>
      <c r="K295" s="11" t="e">
        <f>VLOOKUP(A295,[2]Sheet4!I:M,2,0)</f>
        <v>#N/A</v>
      </c>
      <c r="L295" s="12" t="e">
        <f>IF(#REF!=0," ",IF((D295+E295+G295)&gt;#REF!,"服务费超计划成本",""))</f>
        <v>#REF!</v>
      </c>
      <c r="M295" s="15" t="e">
        <f>IF(#REF!=0," ",IF(H295&gt;#REF!,"人工成本超计划成本"," "))</f>
        <v>#REF!</v>
      </c>
      <c r="N295" s="16" t="e">
        <f>IF(#REF!=0," ",F295/#REF!)</f>
        <v>#REF!</v>
      </c>
      <c r="O295" s="16" t="e">
        <f>IF(#REF!=0," ",#REF!/#REF!)</f>
        <v>#REF!</v>
      </c>
      <c r="P295" s="16" t="e">
        <f t="shared" si="18"/>
        <v>#REF!</v>
      </c>
      <c r="Q295" s="17" t="e">
        <f t="shared" si="19"/>
        <v>#REF!</v>
      </c>
      <c r="R295" s="7">
        <v>8098.72</v>
      </c>
      <c r="S295" s="7">
        <v>0</v>
      </c>
    </row>
    <row r="296" spans="1:20" s="1" customFormat="1" ht="14.4">
      <c r="A296" s="6" t="s">
        <v>1109</v>
      </c>
      <c r="B296" s="7">
        <f t="shared" si="16"/>
        <v>102606.6182</v>
      </c>
      <c r="C296" s="8">
        <f t="shared" si="17"/>
        <v>102606.6182</v>
      </c>
      <c r="D296" s="8">
        <v>0</v>
      </c>
      <c r="E296" s="9">
        <v>0</v>
      </c>
      <c r="F296" s="10">
        <v>0</v>
      </c>
      <c r="G296" s="10">
        <v>97599.998200000002</v>
      </c>
      <c r="H296" s="10">
        <v>0</v>
      </c>
      <c r="I296" s="10">
        <v>5006.62</v>
      </c>
      <c r="J296" s="10">
        <v>0</v>
      </c>
      <c r="K296" s="11" t="e">
        <f>VLOOKUP(A296,[2]Sheet4!I:M,2,0)</f>
        <v>#N/A</v>
      </c>
      <c r="L296" s="12" t="e">
        <f>IF(#REF!=0," ",IF((D296+E296+G296)&gt;#REF!,"服务费超计划成本",""))</f>
        <v>#REF!</v>
      </c>
      <c r="M296" s="15" t="e">
        <f>IF(#REF!=0," ",IF(H296&gt;#REF!,"人工成本超计划成本"," "))</f>
        <v>#REF!</v>
      </c>
      <c r="N296" s="16" t="e">
        <f>IF(#REF!=0," ",F296/#REF!)</f>
        <v>#REF!</v>
      </c>
      <c r="O296" s="16" t="e">
        <f>IF(#REF!=0," ",#REF!/#REF!)</f>
        <v>#REF!</v>
      </c>
      <c r="P296" s="16" t="e">
        <f t="shared" si="18"/>
        <v>#REF!</v>
      </c>
      <c r="Q296" s="17" t="e">
        <f t="shared" si="19"/>
        <v>#REF!</v>
      </c>
      <c r="R296" s="7">
        <v>57867.92</v>
      </c>
      <c r="S296" s="7">
        <v>0</v>
      </c>
    </row>
    <row r="297" spans="1:20" s="1" customFormat="1" ht="14.4">
      <c r="A297" s="6" t="s">
        <v>1110</v>
      </c>
      <c r="B297" s="7">
        <f t="shared" si="16"/>
        <v>151775.49540000001</v>
      </c>
      <c r="C297" s="8">
        <f t="shared" si="17"/>
        <v>85225.4954</v>
      </c>
      <c r="D297" s="8">
        <v>12650</v>
      </c>
      <c r="E297" s="9">
        <v>53900</v>
      </c>
      <c r="F297" s="10">
        <v>0</v>
      </c>
      <c r="G297" s="10">
        <v>85160.4954</v>
      </c>
      <c r="H297" s="10">
        <v>0</v>
      </c>
      <c r="I297" s="10">
        <v>65</v>
      </c>
      <c r="J297" s="10">
        <v>0</v>
      </c>
      <c r="K297" s="11" t="e">
        <f>VLOOKUP(A297,[2]Sheet4!I:M,2,0)</f>
        <v>#N/A</v>
      </c>
      <c r="L297" s="12" t="e">
        <f>IF(#REF!=0," ",IF((D297+E297+G297)&gt;#REF!,"服务费超计划成本",""))</f>
        <v>#REF!</v>
      </c>
      <c r="M297" s="15" t="e">
        <f>IF(#REF!=0," ",IF(H297&gt;#REF!,"人工成本超计划成本"," "))</f>
        <v>#REF!</v>
      </c>
      <c r="N297" s="16" t="e">
        <f>IF(#REF!=0," ",F297/#REF!)</f>
        <v>#REF!</v>
      </c>
      <c r="O297" s="16" t="e">
        <f>IF(#REF!=0," ",#REF!/#REF!)</f>
        <v>#REF!</v>
      </c>
      <c r="P297" s="16" t="e">
        <f t="shared" si="18"/>
        <v>#REF!</v>
      </c>
      <c r="Q297" s="17" t="e">
        <f t="shared" si="19"/>
        <v>#REF!</v>
      </c>
      <c r="R297" s="7">
        <v>59544.91</v>
      </c>
      <c r="S297" s="7">
        <v>0</v>
      </c>
      <c r="T297" s="18"/>
    </row>
    <row r="298" spans="1:20" s="1" customFormat="1" ht="14.4">
      <c r="A298" s="6" t="s">
        <v>1111</v>
      </c>
      <c r="B298" s="7">
        <f t="shared" si="16"/>
        <v>161500.38679999998</v>
      </c>
      <c r="C298" s="8">
        <f t="shared" si="17"/>
        <v>122020.38679999999</v>
      </c>
      <c r="D298" s="8">
        <v>9450</v>
      </c>
      <c r="E298" s="9">
        <v>30030</v>
      </c>
      <c r="F298" s="10">
        <v>0</v>
      </c>
      <c r="G298" s="10">
        <v>99899.996799999994</v>
      </c>
      <c r="H298" s="10">
        <v>10340.75</v>
      </c>
      <c r="I298" s="10">
        <v>8680.26</v>
      </c>
      <c r="J298" s="10">
        <v>3099.38</v>
      </c>
      <c r="K298" s="11" t="e">
        <f>VLOOKUP(A298,[2]Sheet4!I:M,2,0)</f>
        <v>#N/A</v>
      </c>
      <c r="L298" s="12" t="e">
        <f>IF(#REF!=0," ",IF((D298+E298+G298)&gt;#REF!,"服务费超计划成本",""))</f>
        <v>#REF!</v>
      </c>
      <c r="M298" s="15" t="e">
        <f>IF(#REF!=0," ",IF(H298&gt;#REF!,"人工成本超计划成本"," "))</f>
        <v>#REF!</v>
      </c>
      <c r="N298" s="16" t="e">
        <f>IF(#REF!=0," ",F298/#REF!)</f>
        <v>#REF!</v>
      </c>
      <c r="O298" s="16" t="e">
        <f>IF(#REF!=0," ",#REF!/#REF!)</f>
        <v>#REF!</v>
      </c>
      <c r="P298" s="16" t="e">
        <f t="shared" si="18"/>
        <v>#REF!</v>
      </c>
      <c r="Q298" s="17" t="e">
        <f t="shared" si="19"/>
        <v>#REF!</v>
      </c>
      <c r="R298" s="7">
        <v>26683.72</v>
      </c>
      <c r="S298" s="7">
        <v>0</v>
      </c>
    </row>
    <row r="299" spans="1:20" s="1" customFormat="1" ht="14.4">
      <c r="A299" s="6" t="s">
        <v>1112</v>
      </c>
      <c r="B299" s="7">
        <f t="shared" si="16"/>
        <v>106034.7386</v>
      </c>
      <c r="C299" s="8">
        <f t="shared" si="17"/>
        <v>106034.7386</v>
      </c>
      <c r="D299" s="8">
        <v>0</v>
      </c>
      <c r="E299" s="9">
        <v>0</v>
      </c>
      <c r="F299" s="10">
        <v>0</v>
      </c>
      <c r="G299" s="10">
        <v>88159.998600000006</v>
      </c>
      <c r="H299" s="10">
        <v>12860.41</v>
      </c>
      <c r="I299" s="10">
        <v>1549.29</v>
      </c>
      <c r="J299" s="10">
        <v>3465.04</v>
      </c>
      <c r="K299" s="11" t="e">
        <f>VLOOKUP(A299,[2]Sheet4!I:M,2,0)</f>
        <v>#N/A</v>
      </c>
      <c r="L299" s="12" t="e">
        <f>IF(#REF!=0," ",IF((D299+E299+G299)&gt;#REF!,"服务费超计划成本",""))</f>
        <v>#REF!</v>
      </c>
      <c r="M299" s="15" t="e">
        <f>IF(#REF!=0," ",IF(H299&gt;#REF!,"人工成本超计划成本"," "))</f>
        <v>#REF!</v>
      </c>
      <c r="N299" s="16" t="e">
        <f>IF(#REF!=0," ",F299/#REF!)</f>
        <v>#REF!</v>
      </c>
      <c r="O299" s="16" t="e">
        <f>IF(#REF!=0," ",#REF!/#REF!)</f>
        <v>#REF!</v>
      </c>
      <c r="P299" s="16" t="e">
        <f t="shared" si="18"/>
        <v>#REF!</v>
      </c>
      <c r="Q299" s="17" t="e">
        <f t="shared" si="19"/>
        <v>#REF!</v>
      </c>
      <c r="R299" s="7">
        <v>42965.3</v>
      </c>
      <c r="S299" s="7">
        <v>6116.31</v>
      </c>
    </row>
    <row r="300" spans="1:20" s="1" customFormat="1" ht="14.4">
      <c r="A300" s="6" t="s">
        <v>1113</v>
      </c>
      <c r="B300" s="7">
        <f t="shared" si="16"/>
        <v>87343.290000000008</v>
      </c>
      <c r="C300" s="8">
        <f t="shared" si="17"/>
        <v>87343.290000000008</v>
      </c>
      <c r="D300" s="8">
        <v>0</v>
      </c>
      <c r="E300" s="9">
        <v>0</v>
      </c>
      <c r="F300" s="10">
        <v>0</v>
      </c>
      <c r="G300" s="10">
        <v>0</v>
      </c>
      <c r="H300" s="10">
        <v>43041.16</v>
      </c>
      <c r="I300" s="10">
        <v>30276.33</v>
      </c>
      <c r="J300" s="10">
        <v>14025.8</v>
      </c>
      <c r="K300" s="11" t="e">
        <f>VLOOKUP(A300,[2]Sheet4!I:M,2,0)</f>
        <v>#N/A</v>
      </c>
      <c r="L300" s="12" t="e">
        <f>IF(#REF!=0," ",IF((D300+E300+G300)&gt;#REF!,"服务费超计划成本",""))</f>
        <v>#REF!</v>
      </c>
      <c r="M300" s="15" t="e">
        <f>IF(#REF!=0," ",IF(H300&gt;#REF!,"人工成本超计划成本"," "))</f>
        <v>#REF!</v>
      </c>
      <c r="N300" s="16" t="e">
        <f>IF(#REF!=0," ",F300/#REF!)</f>
        <v>#REF!</v>
      </c>
      <c r="O300" s="16" t="e">
        <f>IF(#REF!=0," ",#REF!/#REF!)</f>
        <v>#REF!</v>
      </c>
      <c r="P300" s="16" t="e">
        <f t="shared" si="18"/>
        <v>#REF!</v>
      </c>
      <c r="Q300" s="17" t="e">
        <f t="shared" si="19"/>
        <v>#REF!</v>
      </c>
      <c r="R300" s="7">
        <v>63942.51</v>
      </c>
      <c r="S300" s="7">
        <v>0</v>
      </c>
    </row>
    <row r="301" spans="1:20" s="1" customFormat="1" ht="14.4">
      <c r="A301" s="6" t="s">
        <v>1114</v>
      </c>
      <c r="B301" s="7">
        <f t="shared" si="16"/>
        <v>141714.3468</v>
      </c>
      <c r="C301" s="8">
        <f t="shared" si="17"/>
        <v>141714.3468</v>
      </c>
      <c r="D301" s="8">
        <v>0</v>
      </c>
      <c r="E301" s="9">
        <v>0</v>
      </c>
      <c r="F301" s="10">
        <v>0</v>
      </c>
      <c r="G301" s="10">
        <v>106789.99679999999</v>
      </c>
      <c r="H301" s="10">
        <v>16388.240000000002</v>
      </c>
      <c r="I301" s="10">
        <v>17179.66</v>
      </c>
      <c r="J301" s="10">
        <v>1356.45</v>
      </c>
      <c r="K301" s="11" t="e">
        <f>VLOOKUP(A301,[2]Sheet4!I:M,2,0)</f>
        <v>#N/A</v>
      </c>
      <c r="L301" s="12" t="e">
        <f>IF(#REF!=0," ",IF((D301+E301+G301)&gt;#REF!,"服务费超计划成本",""))</f>
        <v>#REF!</v>
      </c>
      <c r="M301" s="15" t="e">
        <f>IF(#REF!=0," ",IF(H301&gt;#REF!,"人工成本超计划成本"," "))</f>
        <v>#REF!</v>
      </c>
      <c r="N301" s="16" t="e">
        <f>IF(#REF!=0," ",F301/#REF!)</f>
        <v>#REF!</v>
      </c>
      <c r="O301" s="16" t="e">
        <f>IF(#REF!=0," ",#REF!/#REF!)</f>
        <v>#REF!</v>
      </c>
      <c r="P301" s="16" t="e">
        <f t="shared" si="18"/>
        <v>#REF!</v>
      </c>
      <c r="Q301" s="17" t="e">
        <f t="shared" si="19"/>
        <v>#REF!</v>
      </c>
      <c r="R301" s="7">
        <v>9933.27</v>
      </c>
      <c r="S301" s="7">
        <v>0</v>
      </c>
    </row>
    <row r="302" spans="1:20" s="1" customFormat="1" ht="14.4">
      <c r="A302" s="6" t="s">
        <v>179</v>
      </c>
      <c r="B302" s="7">
        <f t="shared" si="16"/>
        <v>244000.00080000001</v>
      </c>
      <c r="C302" s="8">
        <f t="shared" si="17"/>
        <v>244000.00080000001</v>
      </c>
      <c r="D302" s="8">
        <v>0</v>
      </c>
      <c r="E302" s="9">
        <v>0</v>
      </c>
      <c r="F302" s="10">
        <v>0</v>
      </c>
      <c r="G302" s="10">
        <v>244000.00080000001</v>
      </c>
      <c r="H302" s="10">
        <v>0</v>
      </c>
      <c r="I302" s="10">
        <v>0</v>
      </c>
      <c r="J302" s="10">
        <v>0</v>
      </c>
      <c r="K302" s="11" t="e">
        <f>VLOOKUP(A302,[2]Sheet4!I:M,2,0)</f>
        <v>#N/A</v>
      </c>
      <c r="L302" s="12" t="e">
        <f>IF(#REF!=0," ",IF((D302+E302+G302)&gt;#REF!,"服务费超计划成本",""))</f>
        <v>#REF!</v>
      </c>
      <c r="M302" s="15" t="e">
        <f>IF(#REF!=0," ",IF(H302&gt;#REF!,"人工成本超计划成本"," "))</f>
        <v>#REF!</v>
      </c>
      <c r="N302" s="16" t="e">
        <f>IF(#REF!=0," ",F302/#REF!)</f>
        <v>#REF!</v>
      </c>
      <c r="O302" s="16" t="e">
        <f>IF(#REF!=0," ",#REF!/#REF!)</f>
        <v>#REF!</v>
      </c>
      <c r="P302" s="16" t="e">
        <f t="shared" si="18"/>
        <v>#REF!</v>
      </c>
      <c r="Q302" s="17" t="e">
        <f t="shared" si="19"/>
        <v>#REF!</v>
      </c>
      <c r="R302" s="7">
        <v>0</v>
      </c>
      <c r="S302" s="7">
        <v>230188.68</v>
      </c>
    </row>
    <row r="303" spans="1:20" s="1" customFormat="1" ht="14.4">
      <c r="A303" s="6" t="s">
        <v>1115</v>
      </c>
      <c r="B303" s="7">
        <f t="shared" si="16"/>
        <v>21477.31</v>
      </c>
      <c r="C303" s="8">
        <f t="shared" si="17"/>
        <v>21477.31</v>
      </c>
      <c r="D303" s="8">
        <v>0</v>
      </c>
      <c r="E303" s="9">
        <v>0</v>
      </c>
      <c r="F303" s="10">
        <v>0</v>
      </c>
      <c r="G303" s="10">
        <v>0</v>
      </c>
      <c r="H303" s="10">
        <v>20513.02</v>
      </c>
      <c r="I303" s="10">
        <v>0</v>
      </c>
      <c r="J303" s="10">
        <v>964.29</v>
      </c>
      <c r="K303" s="11" t="e">
        <f>VLOOKUP(A303,[2]Sheet4!I:M,2,0)</f>
        <v>#N/A</v>
      </c>
      <c r="L303" s="12" t="e">
        <f>IF(#REF!=0," ",IF((D303+E303+G303)&gt;#REF!,"服务费超计划成本",""))</f>
        <v>#REF!</v>
      </c>
      <c r="M303" s="15" t="e">
        <f>IF(#REF!=0," ",IF(H303&gt;#REF!,"人工成本超计划成本"," "))</f>
        <v>#REF!</v>
      </c>
      <c r="N303" s="16" t="e">
        <f>IF(#REF!=0," ",F303/#REF!)</f>
        <v>#REF!</v>
      </c>
      <c r="O303" s="16" t="e">
        <f>IF(#REF!=0," ",#REF!/#REF!)</f>
        <v>#REF!</v>
      </c>
      <c r="P303" s="16" t="e">
        <f t="shared" si="18"/>
        <v>#REF!</v>
      </c>
      <c r="Q303" s="17" t="e">
        <f t="shared" si="19"/>
        <v>#REF!</v>
      </c>
      <c r="R303" s="7">
        <v>0</v>
      </c>
      <c r="S303" s="7">
        <v>21477.31</v>
      </c>
    </row>
    <row r="304" spans="1:20" s="1" customFormat="1" ht="14.4">
      <c r="A304" s="6" t="s">
        <v>1116</v>
      </c>
      <c r="B304" s="7">
        <f t="shared" si="16"/>
        <v>21477.31</v>
      </c>
      <c r="C304" s="8">
        <f t="shared" si="17"/>
        <v>21477.31</v>
      </c>
      <c r="D304" s="8">
        <v>0</v>
      </c>
      <c r="E304" s="9">
        <v>0</v>
      </c>
      <c r="F304" s="10">
        <v>0</v>
      </c>
      <c r="G304" s="10">
        <v>0</v>
      </c>
      <c r="H304" s="10">
        <v>20513.02</v>
      </c>
      <c r="I304" s="10">
        <v>0</v>
      </c>
      <c r="J304" s="10">
        <v>964.29</v>
      </c>
      <c r="K304" s="11" t="e">
        <f>VLOOKUP(A304,[2]Sheet4!I:M,2,0)</f>
        <v>#N/A</v>
      </c>
      <c r="L304" s="12" t="e">
        <f>IF(#REF!=0," ",IF((D304+E304+G304)&gt;#REF!,"服务费超计划成本",""))</f>
        <v>#REF!</v>
      </c>
      <c r="M304" s="15" t="e">
        <f>IF(#REF!=0," ",IF(H304&gt;#REF!,"人工成本超计划成本"," "))</f>
        <v>#REF!</v>
      </c>
      <c r="N304" s="16" t="e">
        <f>IF(#REF!=0," ",F304/#REF!)</f>
        <v>#REF!</v>
      </c>
      <c r="O304" s="16" t="e">
        <f>IF(#REF!=0," ",#REF!/#REF!)</f>
        <v>#REF!</v>
      </c>
      <c r="P304" s="16" t="e">
        <f t="shared" si="18"/>
        <v>#REF!</v>
      </c>
      <c r="Q304" s="17" t="e">
        <f t="shared" si="19"/>
        <v>#REF!</v>
      </c>
      <c r="R304" s="7">
        <v>30231.97</v>
      </c>
      <c r="S304" s="7">
        <v>675</v>
      </c>
    </row>
    <row r="305" spans="1:20" s="1" customFormat="1" ht="14.4">
      <c r="A305" s="6" t="s">
        <v>1117</v>
      </c>
      <c r="B305" s="7">
        <f t="shared" si="16"/>
        <v>309700</v>
      </c>
      <c r="C305" s="8">
        <f t="shared" si="17"/>
        <v>0</v>
      </c>
      <c r="D305" s="8">
        <v>0</v>
      </c>
      <c r="E305" s="9">
        <v>309700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1" t="e">
        <f>VLOOKUP(A305,[2]Sheet4!I:M,2,0)</f>
        <v>#N/A</v>
      </c>
      <c r="L305" s="12" t="e">
        <f>IF(#REF!=0," ",IF((D305+E305+G305)&gt;#REF!,"服务费超计划成本",""))</f>
        <v>#REF!</v>
      </c>
      <c r="M305" s="15" t="e">
        <f>IF(#REF!=0," ",IF(H305&gt;#REF!,"人工成本超计划成本"," "))</f>
        <v>#REF!</v>
      </c>
      <c r="N305" s="16" t="e">
        <f>IF(#REF!=0," ",F305/#REF!)</f>
        <v>#REF!</v>
      </c>
      <c r="O305" s="16" t="e">
        <f>IF(#REF!=0," ",#REF!/#REF!)</f>
        <v>#REF!</v>
      </c>
      <c r="P305" s="16" t="e">
        <f t="shared" si="18"/>
        <v>#REF!</v>
      </c>
      <c r="Q305" s="17" t="e">
        <f t="shared" si="19"/>
        <v>#REF!</v>
      </c>
      <c r="R305" s="7">
        <v>0</v>
      </c>
      <c r="S305" s="7">
        <v>0</v>
      </c>
    </row>
    <row r="306" spans="1:20" s="1" customFormat="1" ht="14.4">
      <c r="A306" s="6" t="s">
        <v>1118</v>
      </c>
      <c r="B306" s="7">
        <f t="shared" si="16"/>
        <v>0</v>
      </c>
      <c r="C306" s="8">
        <f t="shared" si="17"/>
        <v>0</v>
      </c>
      <c r="D306" s="8">
        <v>0</v>
      </c>
      <c r="E306" s="9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1" t="e">
        <f>VLOOKUP(A306,[2]Sheet4!I:M,2,0)</f>
        <v>#N/A</v>
      </c>
      <c r="L306" s="12" t="e">
        <f>IF(#REF!=0," ",IF((D306+E306+G306)&gt;#REF!,"服务费超计划成本",""))</f>
        <v>#REF!</v>
      </c>
      <c r="M306" s="15" t="e">
        <f>IF(#REF!=0," ",IF(H306&gt;#REF!,"人工成本超计划成本"," "))</f>
        <v>#REF!</v>
      </c>
      <c r="N306" s="16" t="e">
        <f>IF(#REF!=0," ",F306/#REF!)</f>
        <v>#REF!</v>
      </c>
      <c r="O306" s="16" t="e">
        <f>IF(#REF!=0," ",#REF!/#REF!)</f>
        <v>#REF!</v>
      </c>
      <c r="P306" s="16" t="e">
        <f t="shared" si="18"/>
        <v>#REF!</v>
      </c>
      <c r="Q306" s="17" t="e">
        <f t="shared" si="19"/>
        <v>#REF!</v>
      </c>
      <c r="R306" s="7">
        <v>0</v>
      </c>
      <c r="S306" s="7">
        <v>0</v>
      </c>
    </row>
    <row r="307" spans="1:20" s="1" customFormat="1" ht="14.4">
      <c r="A307" s="6" t="s">
        <v>1119</v>
      </c>
      <c r="B307" s="7">
        <f t="shared" si="16"/>
        <v>191658.33</v>
      </c>
      <c r="C307" s="8">
        <f t="shared" si="17"/>
        <v>191658.33</v>
      </c>
      <c r="D307" s="8">
        <v>0</v>
      </c>
      <c r="E307" s="9">
        <v>0</v>
      </c>
      <c r="F307" s="10">
        <v>0</v>
      </c>
      <c r="G307" s="10">
        <v>0</v>
      </c>
      <c r="H307" s="10">
        <v>161633.81</v>
      </c>
      <c r="I307" s="10">
        <v>0</v>
      </c>
      <c r="J307" s="10">
        <v>30024.52</v>
      </c>
      <c r="K307" s="11" t="e">
        <f>VLOOKUP(A307,[2]Sheet4!I:M,2,0)</f>
        <v>#N/A</v>
      </c>
      <c r="L307" s="12" t="e">
        <f>IF(#REF!=0," ",IF((D307+E307+G307)&gt;#REF!,"服务费超计划成本",""))</f>
        <v>#REF!</v>
      </c>
      <c r="M307" s="15" t="e">
        <f>IF(#REF!=0," ",IF(H307&gt;#REF!,"人工成本超计划成本"," "))</f>
        <v>#REF!</v>
      </c>
      <c r="N307" s="16" t="e">
        <f>IF(#REF!=0," ",F307/#REF!)</f>
        <v>#REF!</v>
      </c>
      <c r="O307" s="16" t="e">
        <f>IF(#REF!=0," ",#REF!/#REF!)</f>
        <v>#REF!</v>
      </c>
      <c r="P307" s="16" t="e">
        <f t="shared" si="18"/>
        <v>#REF!</v>
      </c>
      <c r="Q307" s="17" t="e">
        <f t="shared" si="19"/>
        <v>#REF!</v>
      </c>
      <c r="R307" s="7">
        <v>124206.19</v>
      </c>
      <c r="S307" s="7">
        <v>17664.52</v>
      </c>
    </row>
    <row r="308" spans="1:20" s="1" customFormat="1" ht="14.4">
      <c r="A308" s="6" t="s">
        <v>1120</v>
      </c>
      <c r="B308" s="7">
        <f t="shared" si="16"/>
        <v>0</v>
      </c>
      <c r="C308" s="8">
        <f t="shared" si="17"/>
        <v>0</v>
      </c>
      <c r="D308" s="8">
        <v>0</v>
      </c>
      <c r="E308" s="9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1" t="e">
        <f>VLOOKUP(A308,[2]Sheet4!I:M,2,0)</f>
        <v>#N/A</v>
      </c>
      <c r="L308" s="12" t="e">
        <f>IF(#REF!=0," ",IF((D308+E308+G308)&gt;#REF!,"服务费超计划成本",""))</f>
        <v>#REF!</v>
      </c>
      <c r="M308" s="15" t="e">
        <f>IF(#REF!=0," ",IF(H308&gt;#REF!,"人工成本超计划成本"," "))</f>
        <v>#REF!</v>
      </c>
      <c r="N308" s="16" t="e">
        <f>IF(#REF!=0," ",F308/#REF!)</f>
        <v>#REF!</v>
      </c>
      <c r="O308" s="16" t="e">
        <f>IF(#REF!=0," ",#REF!/#REF!)</f>
        <v>#REF!</v>
      </c>
      <c r="P308" s="16" t="e">
        <f t="shared" si="18"/>
        <v>#REF!</v>
      </c>
      <c r="Q308" s="17" t="e">
        <f t="shared" si="19"/>
        <v>#REF!</v>
      </c>
      <c r="R308" s="7">
        <v>0</v>
      </c>
      <c r="S308" s="7">
        <v>0</v>
      </c>
    </row>
    <row r="309" spans="1:20" s="1" customFormat="1" ht="14.4">
      <c r="A309" s="6" t="s">
        <v>1121</v>
      </c>
      <c r="B309" s="7">
        <f t="shared" si="16"/>
        <v>0</v>
      </c>
      <c r="C309" s="8">
        <f t="shared" si="17"/>
        <v>0</v>
      </c>
      <c r="D309" s="8">
        <v>0</v>
      </c>
      <c r="E309" s="9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1" t="e">
        <f>VLOOKUP(A309,[2]Sheet4!I:M,2,0)</f>
        <v>#N/A</v>
      </c>
      <c r="L309" s="12" t="e">
        <f>IF(#REF!=0," ",IF((D309+E309+G309)&gt;#REF!,"服务费超计划成本",""))</f>
        <v>#REF!</v>
      </c>
      <c r="M309" s="15" t="e">
        <f>IF(#REF!=0," ",IF(H309&gt;#REF!,"人工成本超计划成本"," "))</f>
        <v>#REF!</v>
      </c>
      <c r="N309" s="16" t="e">
        <f>IF(#REF!=0," ",F309/#REF!)</f>
        <v>#REF!</v>
      </c>
      <c r="O309" s="16" t="e">
        <f>IF(#REF!=0," ",#REF!/#REF!)</f>
        <v>#REF!</v>
      </c>
      <c r="P309" s="16" t="e">
        <f t="shared" si="18"/>
        <v>#REF!</v>
      </c>
      <c r="Q309" s="17" t="e">
        <f t="shared" si="19"/>
        <v>#REF!</v>
      </c>
      <c r="R309" s="7">
        <v>74730</v>
      </c>
      <c r="S309" s="7">
        <v>0</v>
      </c>
    </row>
    <row r="310" spans="1:20" s="1" customFormat="1" ht="14.4">
      <c r="A310" s="6" t="s">
        <v>1122</v>
      </c>
      <c r="B310" s="7">
        <f t="shared" si="16"/>
        <v>0</v>
      </c>
      <c r="C310" s="8">
        <f t="shared" si="17"/>
        <v>0</v>
      </c>
      <c r="D310" s="8">
        <v>0</v>
      </c>
      <c r="E310" s="9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1" t="e">
        <f>VLOOKUP(A310,[2]Sheet4!I:M,2,0)</f>
        <v>#N/A</v>
      </c>
      <c r="L310" s="12" t="e">
        <f>IF(#REF!=0," ",IF((D310+E310+G310)&gt;#REF!,"服务费超计划成本",""))</f>
        <v>#REF!</v>
      </c>
      <c r="M310" s="15" t="e">
        <f>IF(#REF!=0," ",IF(H310&gt;#REF!,"人工成本超计划成本"," "))</f>
        <v>#REF!</v>
      </c>
      <c r="N310" s="16" t="e">
        <f>IF(#REF!=0," ",F310/#REF!)</f>
        <v>#REF!</v>
      </c>
      <c r="O310" s="16" t="e">
        <f>IF(#REF!=0," ",#REF!/#REF!)</f>
        <v>#REF!</v>
      </c>
      <c r="P310" s="16" t="e">
        <f t="shared" si="18"/>
        <v>#REF!</v>
      </c>
      <c r="Q310" s="17" t="e">
        <f t="shared" si="19"/>
        <v>#REF!</v>
      </c>
      <c r="R310" s="7">
        <v>0</v>
      </c>
      <c r="S310" s="7">
        <v>0</v>
      </c>
    </row>
    <row r="311" spans="1:20" s="1" customFormat="1" ht="14.4">
      <c r="A311" s="6" t="s">
        <v>1123</v>
      </c>
      <c r="B311" s="7">
        <f t="shared" si="16"/>
        <v>0</v>
      </c>
      <c r="C311" s="8">
        <f t="shared" si="17"/>
        <v>0</v>
      </c>
      <c r="D311" s="8">
        <v>0</v>
      </c>
      <c r="E311" s="9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1" t="e">
        <f>VLOOKUP(A311,[2]Sheet4!I:M,2,0)</f>
        <v>#N/A</v>
      </c>
      <c r="L311" s="12" t="e">
        <f>IF(#REF!=0," ",IF((D311+E311+G311)&gt;#REF!,"服务费超计划成本",""))</f>
        <v>#REF!</v>
      </c>
      <c r="M311" s="15" t="e">
        <f>IF(#REF!=0," ",IF(H311&gt;#REF!,"人工成本超计划成本"," "))</f>
        <v>#REF!</v>
      </c>
      <c r="N311" s="16" t="e">
        <f>IF(#REF!=0," ",F311/#REF!)</f>
        <v>#REF!</v>
      </c>
      <c r="O311" s="16" t="e">
        <f>IF(#REF!=0," ",#REF!/#REF!)</f>
        <v>#REF!</v>
      </c>
      <c r="P311" s="16" t="e">
        <f t="shared" si="18"/>
        <v>#REF!</v>
      </c>
      <c r="Q311" s="17" t="e">
        <f t="shared" si="19"/>
        <v>#REF!</v>
      </c>
      <c r="R311" s="7">
        <v>0</v>
      </c>
      <c r="S311" s="7">
        <v>0</v>
      </c>
    </row>
    <row r="312" spans="1:20" s="1" customFormat="1" ht="14.4">
      <c r="A312" s="6" t="s">
        <v>1124</v>
      </c>
      <c r="B312" s="7">
        <f t="shared" si="16"/>
        <v>32728.12</v>
      </c>
      <c r="C312" s="8">
        <f t="shared" si="17"/>
        <v>32728.12</v>
      </c>
      <c r="D312" s="8">
        <v>0</v>
      </c>
      <c r="E312" s="9">
        <v>0</v>
      </c>
      <c r="F312" s="10">
        <v>0</v>
      </c>
      <c r="G312" s="10">
        <v>0</v>
      </c>
      <c r="H312" s="10">
        <v>28752.23</v>
      </c>
      <c r="I312" s="10">
        <v>0</v>
      </c>
      <c r="J312" s="10">
        <v>3975.89</v>
      </c>
      <c r="K312" s="11" t="e">
        <f>VLOOKUP(A312,[2]Sheet4!I:M,2,0)</f>
        <v>#N/A</v>
      </c>
      <c r="L312" s="12" t="e">
        <f>IF(#REF!=0," ",IF((D312+E312+G312)&gt;#REF!,"服务费超计划成本",""))</f>
        <v>#REF!</v>
      </c>
      <c r="M312" s="15" t="e">
        <f>IF(#REF!=0," ",IF(H312&gt;#REF!,"人工成本超计划成本"," "))</f>
        <v>#REF!</v>
      </c>
      <c r="N312" s="16" t="e">
        <f>IF(#REF!=0," ",F312/#REF!)</f>
        <v>#REF!</v>
      </c>
      <c r="O312" s="16" t="e">
        <f>IF(#REF!=0," ",#REF!/#REF!)</f>
        <v>#REF!</v>
      </c>
      <c r="P312" s="16" t="e">
        <f t="shared" si="18"/>
        <v>#REF!</v>
      </c>
      <c r="Q312" s="17" t="e">
        <f t="shared" si="19"/>
        <v>#REF!</v>
      </c>
      <c r="R312" s="7">
        <v>18377.77</v>
      </c>
      <c r="S312" s="7">
        <v>2256.89</v>
      </c>
    </row>
    <row r="313" spans="1:20" s="1" customFormat="1" ht="14.4">
      <c r="A313" s="6" t="s">
        <v>1125</v>
      </c>
      <c r="B313" s="7">
        <f t="shared" si="16"/>
        <v>0</v>
      </c>
      <c r="C313" s="8">
        <f t="shared" si="17"/>
        <v>0</v>
      </c>
      <c r="D313" s="8">
        <v>0</v>
      </c>
      <c r="E313" s="9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1" t="e">
        <f>VLOOKUP(A313,[2]Sheet4!I:M,2,0)</f>
        <v>#N/A</v>
      </c>
      <c r="L313" s="12" t="e">
        <f>IF(#REF!=0," ",IF((D313+E313+G313)&gt;#REF!,"服务费超计划成本",""))</f>
        <v>#REF!</v>
      </c>
      <c r="M313" s="15" t="e">
        <f>IF(#REF!=0," ",IF(H313&gt;#REF!,"人工成本超计划成本"," "))</f>
        <v>#REF!</v>
      </c>
      <c r="N313" s="16" t="e">
        <f>IF(#REF!=0," ",F313/#REF!)</f>
        <v>#REF!</v>
      </c>
      <c r="O313" s="16" t="e">
        <f>IF(#REF!=0," ",#REF!/#REF!)</f>
        <v>#REF!</v>
      </c>
      <c r="P313" s="16" t="e">
        <f t="shared" si="18"/>
        <v>#REF!</v>
      </c>
      <c r="Q313" s="17" t="e">
        <f t="shared" si="19"/>
        <v>#REF!</v>
      </c>
      <c r="R313" s="7">
        <v>0</v>
      </c>
      <c r="S313" s="7">
        <v>0</v>
      </c>
    </row>
    <row r="314" spans="1:20" s="1" customFormat="1" ht="14.4">
      <c r="A314" s="6" t="s">
        <v>1126</v>
      </c>
      <c r="B314" s="7">
        <f t="shared" si="16"/>
        <v>293600</v>
      </c>
      <c r="C314" s="8">
        <f t="shared" si="17"/>
        <v>0</v>
      </c>
      <c r="D314" s="8">
        <v>0</v>
      </c>
      <c r="E314" s="9">
        <v>293600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1" t="e">
        <f>VLOOKUP(A314,[2]Sheet4!I:M,2,0)</f>
        <v>#N/A</v>
      </c>
      <c r="L314" s="12" t="e">
        <f>IF(#REF!=0," ",IF((D314+E314+G314)&gt;#REF!,"服务费超计划成本",""))</f>
        <v>#REF!</v>
      </c>
      <c r="M314" s="15" t="e">
        <f>IF(#REF!=0," ",IF(H314&gt;#REF!,"人工成本超计划成本"," "))</f>
        <v>#REF!</v>
      </c>
      <c r="N314" s="16" t="e">
        <f>IF(#REF!=0," ",F314/#REF!)</f>
        <v>#REF!</v>
      </c>
      <c r="O314" s="16" t="e">
        <f>IF(#REF!=0," ",#REF!/#REF!)</f>
        <v>#REF!</v>
      </c>
      <c r="P314" s="16" t="e">
        <f t="shared" si="18"/>
        <v>#REF!</v>
      </c>
      <c r="Q314" s="17" t="e">
        <f t="shared" si="19"/>
        <v>#REF!</v>
      </c>
      <c r="R314" s="7">
        <v>0</v>
      </c>
      <c r="S314" s="7">
        <v>0</v>
      </c>
    </row>
    <row r="315" spans="1:20" s="1" customFormat="1" ht="14.4">
      <c r="A315" s="6" t="s">
        <v>1127</v>
      </c>
      <c r="B315" s="7">
        <f t="shared" si="16"/>
        <v>1299500</v>
      </c>
      <c r="C315" s="8">
        <f t="shared" si="17"/>
        <v>0</v>
      </c>
      <c r="D315" s="8">
        <v>0</v>
      </c>
      <c r="E315" s="9">
        <v>1299500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1" t="e">
        <f>VLOOKUP(A315,[2]Sheet4!I:M,2,0)</f>
        <v>#N/A</v>
      </c>
      <c r="L315" s="12" t="e">
        <f>IF(#REF!=0," ",IF((D315+E315+G315)&gt;#REF!,"服务费超计划成本",""))</f>
        <v>#REF!</v>
      </c>
      <c r="M315" s="15" t="e">
        <f>IF(#REF!=0," ",IF(H315&gt;#REF!,"人工成本超计划成本"," "))</f>
        <v>#REF!</v>
      </c>
      <c r="N315" s="16" t="e">
        <f>IF(#REF!=0," ",F315/#REF!)</f>
        <v>#REF!</v>
      </c>
      <c r="O315" s="16" t="e">
        <f>IF(#REF!=0," ",#REF!/#REF!)</f>
        <v>#REF!</v>
      </c>
      <c r="P315" s="16" t="e">
        <f t="shared" si="18"/>
        <v>#REF!</v>
      </c>
      <c r="Q315" s="17" t="e">
        <f t="shared" si="19"/>
        <v>#REF!</v>
      </c>
      <c r="R315" s="7">
        <v>0</v>
      </c>
      <c r="S315" s="7">
        <v>0</v>
      </c>
    </row>
    <row r="316" spans="1:20" s="1" customFormat="1" ht="14.4">
      <c r="A316" s="6" t="s">
        <v>1128</v>
      </c>
      <c r="B316" s="7">
        <f t="shared" si="16"/>
        <v>61263.53</v>
      </c>
      <c r="C316" s="8">
        <f t="shared" si="17"/>
        <v>61263.53</v>
      </c>
      <c r="D316" s="8">
        <v>0</v>
      </c>
      <c r="E316" s="9">
        <v>0</v>
      </c>
      <c r="F316" s="10">
        <v>0</v>
      </c>
      <c r="G316" s="10">
        <v>0</v>
      </c>
      <c r="H316" s="10">
        <v>56763.67</v>
      </c>
      <c r="I316" s="10">
        <v>0</v>
      </c>
      <c r="J316" s="10">
        <v>4499.8599999999997</v>
      </c>
      <c r="K316" s="11" t="e">
        <f>VLOOKUP(A316,[2]Sheet4!I:M,2,0)</f>
        <v>#N/A</v>
      </c>
      <c r="L316" s="12" t="e">
        <f>IF(#REF!=0," ",IF((D316+E316+G316)&gt;#REF!,"服务费超计划成本",""))</f>
        <v>#REF!</v>
      </c>
      <c r="M316" s="15" t="e">
        <f>IF(#REF!=0," ",IF(H316&gt;#REF!,"人工成本超计划成本"," "))</f>
        <v>#REF!</v>
      </c>
      <c r="N316" s="16" t="e">
        <f>IF(#REF!=0," ",F316/#REF!)</f>
        <v>#REF!</v>
      </c>
      <c r="O316" s="16" t="e">
        <f>IF(#REF!=0," ",#REF!/#REF!)</f>
        <v>#REF!</v>
      </c>
      <c r="P316" s="16" t="e">
        <f t="shared" si="18"/>
        <v>#REF!</v>
      </c>
      <c r="Q316" s="17" t="e">
        <f t="shared" si="19"/>
        <v>#REF!</v>
      </c>
      <c r="R316" s="7">
        <v>80236.33</v>
      </c>
      <c r="S316" s="7">
        <v>0</v>
      </c>
    </row>
    <row r="317" spans="1:20" s="1" customFormat="1" ht="14.4">
      <c r="A317" s="6" t="s">
        <v>1129</v>
      </c>
      <c r="B317" s="7">
        <f t="shared" si="16"/>
        <v>160329.25140000001</v>
      </c>
      <c r="C317" s="8">
        <f t="shared" si="17"/>
        <v>95949.251399999994</v>
      </c>
      <c r="D317" s="8">
        <v>21090</v>
      </c>
      <c r="E317" s="9">
        <v>43290</v>
      </c>
      <c r="F317" s="10">
        <v>0</v>
      </c>
      <c r="G317" s="10">
        <v>48951.001400000001</v>
      </c>
      <c r="H317" s="10">
        <v>42524.86</v>
      </c>
      <c r="I317" s="10">
        <v>2299.9299999999998</v>
      </c>
      <c r="J317" s="10">
        <v>2173.46</v>
      </c>
      <c r="K317" s="11" t="e">
        <f>VLOOKUP(A317,[2]Sheet4!I:M,2,0)</f>
        <v>#N/A</v>
      </c>
      <c r="L317" s="12" t="e">
        <f>IF(#REF!=0," ",IF((D317+E317+G317)&gt;#REF!,"服务费超计划成本",""))</f>
        <v>#REF!</v>
      </c>
      <c r="M317" s="15" t="e">
        <f>IF(#REF!=0," ",IF(H317&gt;#REF!,"人工成本超计划成本"," "))</f>
        <v>#REF!</v>
      </c>
      <c r="N317" s="16" t="e">
        <f>IF(#REF!=0," ",F317/#REF!)</f>
        <v>#REF!</v>
      </c>
      <c r="O317" s="16" t="e">
        <f>IF(#REF!=0," ",#REF!/#REF!)</f>
        <v>#REF!</v>
      </c>
      <c r="P317" s="16" t="e">
        <f t="shared" si="18"/>
        <v>#REF!</v>
      </c>
      <c r="Q317" s="17" t="e">
        <f t="shared" si="19"/>
        <v>#REF!</v>
      </c>
      <c r="R317" s="7">
        <v>57419.87</v>
      </c>
      <c r="S317" s="7">
        <v>30440.86</v>
      </c>
      <c r="T317" s="18"/>
    </row>
    <row r="318" spans="1:20" s="1" customFormat="1" ht="14.4">
      <c r="A318" s="6" t="s">
        <v>1130</v>
      </c>
      <c r="B318" s="7">
        <f t="shared" si="16"/>
        <v>127904.8976</v>
      </c>
      <c r="C318" s="8">
        <f t="shared" si="17"/>
        <v>46726.897599999997</v>
      </c>
      <c r="D318" s="8">
        <v>0</v>
      </c>
      <c r="E318" s="9">
        <v>81178</v>
      </c>
      <c r="F318" s="10">
        <v>0</v>
      </c>
      <c r="G318" s="10">
        <v>23249.997599999999</v>
      </c>
      <c r="H318" s="10">
        <v>15384.77</v>
      </c>
      <c r="I318" s="10">
        <v>7368.92</v>
      </c>
      <c r="J318" s="10">
        <v>723.21</v>
      </c>
      <c r="K318" s="11" t="e">
        <f>VLOOKUP(A318,[2]Sheet4!I:M,2,0)</f>
        <v>#N/A</v>
      </c>
      <c r="L318" s="12" t="e">
        <f>IF(#REF!=0," ",IF((D318+E318+G318)&gt;#REF!,"服务费超计划成本",""))</f>
        <v>#REF!</v>
      </c>
      <c r="M318" s="15" t="e">
        <f>IF(#REF!=0," ",IF(H318&gt;#REF!,"人工成本超计划成本"," "))</f>
        <v>#REF!</v>
      </c>
      <c r="N318" s="16" t="e">
        <f>IF(#REF!=0," ",F318/#REF!)</f>
        <v>#REF!</v>
      </c>
      <c r="O318" s="16" t="e">
        <f>IF(#REF!=0," ",#REF!/#REF!)</f>
        <v>#REF!</v>
      </c>
      <c r="P318" s="16" t="e">
        <f t="shared" si="18"/>
        <v>#REF!</v>
      </c>
      <c r="Q318" s="17" t="e">
        <f t="shared" si="19"/>
        <v>#REF!</v>
      </c>
      <c r="R318" s="7">
        <v>81739.14</v>
      </c>
      <c r="S318" s="7">
        <v>0</v>
      </c>
      <c r="T318" s="18"/>
    </row>
    <row r="319" spans="1:20" s="1" customFormat="1" ht="14.4">
      <c r="A319" s="6" t="s">
        <v>1131</v>
      </c>
      <c r="B319" s="7">
        <f t="shared" si="16"/>
        <v>0</v>
      </c>
      <c r="C319" s="8">
        <f t="shared" si="17"/>
        <v>0</v>
      </c>
      <c r="D319" s="8">
        <v>0</v>
      </c>
      <c r="E319" s="9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1" t="e">
        <f>VLOOKUP(A319,[2]Sheet4!I:M,2,0)</f>
        <v>#N/A</v>
      </c>
      <c r="L319" s="12" t="e">
        <f>IF(#REF!=0," ",IF((D319+E319+G319)&gt;#REF!,"服务费超计划成本",""))</f>
        <v>#REF!</v>
      </c>
      <c r="M319" s="15" t="e">
        <f>IF(#REF!=0," ",IF(H319&gt;#REF!,"人工成本超计划成本"," "))</f>
        <v>#REF!</v>
      </c>
      <c r="N319" s="16" t="e">
        <f>IF(#REF!=0," ",F319/#REF!)</f>
        <v>#REF!</v>
      </c>
      <c r="O319" s="16" t="e">
        <f>IF(#REF!=0," ",#REF!/#REF!)</f>
        <v>#REF!</v>
      </c>
      <c r="P319" s="16" t="e">
        <f t="shared" si="18"/>
        <v>#REF!</v>
      </c>
      <c r="Q319" s="17" t="e">
        <f t="shared" si="19"/>
        <v>#REF!</v>
      </c>
      <c r="R319" s="7">
        <v>0</v>
      </c>
      <c r="S319" s="7">
        <v>0</v>
      </c>
    </row>
    <row r="320" spans="1:20" s="1" customFormat="1" ht="14.4">
      <c r="A320" s="19" t="s">
        <v>1132</v>
      </c>
      <c r="B320" s="7">
        <f t="shared" si="16"/>
        <v>472417.07</v>
      </c>
      <c r="C320" s="8">
        <f t="shared" si="17"/>
        <v>196417.07</v>
      </c>
      <c r="D320" s="8">
        <v>90000</v>
      </c>
      <c r="E320" s="9">
        <v>186000</v>
      </c>
      <c r="F320" s="10">
        <v>0</v>
      </c>
      <c r="G320" s="10">
        <v>0</v>
      </c>
      <c r="H320" s="10">
        <v>107405.15</v>
      </c>
      <c r="I320" s="10">
        <v>76220.91</v>
      </c>
      <c r="J320" s="10">
        <v>12791.01</v>
      </c>
      <c r="K320" s="11" t="e">
        <f>VLOOKUP(A320,[2]Sheet4!I:M,2,0)</f>
        <v>#N/A</v>
      </c>
      <c r="L320" s="12" t="e">
        <f>IF(#REF!=0," ",IF((D320+E320+G320)&gt;#REF!,"服务费超计划成本",""))</f>
        <v>#REF!</v>
      </c>
      <c r="M320" s="15" t="e">
        <f>IF(#REF!=0," ",IF(H320&gt;#REF!,"人工成本超计划成本"," "))</f>
        <v>#REF!</v>
      </c>
      <c r="N320" s="16" t="e">
        <f>IF(#REF!=0," ",F320/#REF!)</f>
        <v>#REF!</v>
      </c>
      <c r="O320" s="16" t="e">
        <f>IF(#REF!=0," ",#REF!/#REF!)</f>
        <v>#REF!</v>
      </c>
      <c r="P320" s="16" t="e">
        <f t="shared" si="18"/>
        <v>#REF!</v>
      </c>
      <c r="Q320" s="17" t="e">
        <f t="shared" si="19"/>
        <v>#REF!</v>
      </c>
      <c r="R320" s="7">
        <v>0</v>
      </c>
      <c r="S320" s="7">
        <v>196417.07</v>
      </c>
    </row>
    <row r="321" spans="1:19" s="1" customFormat="1" ht="14.4">
      <c r="A321" s="6" t="s">
        <v>1133</v>
      </c>
      <c r="B321" s="7">
        <f t="shared" si="16"/>
        <v>121920.54000000001</v>
      </c>
      <c r="C321" s="8">
        <f t="shared" si="17"/>
        <v>121920.54000000001</v>
      </c>
      <c r="D321" s="8">
        <v>0</v>
      </c>
      <c r="E321" s="9">
        <v>0</v>
      </c>
      <c r="F321" s="10">
        <v>0</v>
      </c>
      <c r="G321" s="10">
        <v>0</v>
      </c>
      <c r="H321" s="10">
        <v>3093.46</v>
      </c>
      <c r="I321" s="10">
        <v>118456.47</v>
      </c>
      <c r="J321" s="10">
        <v>370.61</v>
      </c>
      <c r="K321" s="11" t="e">
        <f>VLOOKUP(A321,[2]Sheet4!I:M,2,0)</f>
        <v>#N/A</v>
      </c>
      <c r="L321" s="12" t="e">
        <f>IF(#REF!=0," ",IF((D321+E321+G321)&gt;#REF!,"服务费超计划成本",""))</f>
        <v>#REF!</v>
      </c>
      <c r="M321" s="15" t="e">
        <f>IF(#REF!=0," ",IF(H321&gt;#REF!,"人工成本超计划成本"," "))</f>
        <v>#REF!</v>
      </c>
      <c r="N321" s="16" t="e">
        <f>IF(#REF!=0," ",F321/#REF!)</f>
        <v>#REF!</v>
      </c>
      <c r="O321" s="16" t="e">
        <f>IF(#REF!=0," ",#REF!/#REF!)</f>
        <v>#REF!</v>
      </c>
      <c r="P321" s="16" t="e">
        <f t="shared" si="18"/>
        <v>#REF!</v>
      </c>
      <c r="Q321" s="17" t="e">
        <f t="shared" si="19"/>
        <v>#REF!</v>
      </c>
      <c r="R321" s="7">
        <v>0</v>
      </c>
      <c r="S321" s="7">
        <v>0</v>
      </c>
    </row>
    <row r="322" spans="1:19" s="1" customFormat="1" ht="14.4">
      <c r="A322" s="6" t="s">
        <v>1134</v>
      </c>
      <c r="B322" s="7">
        <f t="shared" si="16"/>
        <v>116403.2</v>
      </c>
      <c r="C322" s="8">
        <f t="shared" si="17"/>
        <v>116403.2</v>
      </c>
      <c r="D322" s="8">
        <v>0</v>
      </c>
      <c r="E322" s="9">
        <v>0</v>
      </c>
      <c r="F322" s="10">
        <v>0</v>
      </c>
      <c r="G322" s="10">
        <v>0</v>
      </c>
      <c r="H322" s="10">
        <v>0</v>
      </c>
      <c r="I322" s="10">
        <v>116403.2</v>
      </c>
      <c r="J322" s="10">
        <v>0</v>
      </c>
      <c r="K322" s="11" t="e">
        <f>VLOOKUP(A322,[2]Sheet4!I:M,2,0)</f>
        <v>#N/A</v>
      </c>
      <c r="L322" s="12" t="e">
        <f>IF(#REF!=0," ",IF((D322+E322+G322)&gt;#REF!,"服务费超计划成本",""))</f>
        <v>#REF!</v>
      </c>
      <c r="M322" s="15" t="e">
        <f>IF(#REF!=0," ",IF(H322&gt;#REF!,"人工成本超计划成本"," "))</f>
        <v>#REF!</v>
      </c>
      <c r="N322" s="16" t="e">
        <f>IF(#REF!=0," ",F322/#REF!)</f>
        <v>#REF!</v>
      </c>
      <c r="O322" s="16" t="e">
        <f>IF(#REF!=0," ",#REF!/#REF!)</f>
        <v>#REF!</v>
      </c>
      <c r="P322" s="16" t="e">
        <f t="shared" si="18"/>
        <v>#REF!</v>
      </c>
      <c r="Q322" s="17" t="e">
        <f t="shared" si="19"/>
        <v>#REF!</v>
      </c>
      <c r="R322" s="7">
        <v>0</v>
      </c>
      <c r="S322" s="7">
        <v>0</v>
      </c>
    </row>
    <row r="323" spans="1:19" s="1" customFormat="1" ht="14.4">
      <c r="A323" s="6" t="s">
        <v>1135</v>
      </c>
      <c r="B323" s="7">
        <f t="shared" ref="B323:B386" si="20">C323+D323+E323</f>
        <v>540236.44999999995</v>
      </c>
      <c r="C323" s="8">
        <f t="shared" ref="C323:C386" si="21">SUM(F323:J323)</f>
        <v>540236.44999999995</v>
      </c>
      <c r="D323" s="8">
        <v>0</v>
      </c>
      <c r="E323" s="9">
        <v>0</v>
      </c>
      <c r="F323" s="10">
        <v>0</v>
      </c>
      <c r="G323" s="10">
        <v>0</v>
      </c>
      <c r="H323" s="10">
        <v>4322.22</v>
      </c>
      <c r="I323" s="10">
        <v>535035.28</v>
      </c>
      <c r="J323" s="10">
        <v>878.95</v>
      </c>
      <c r="K323" s="11" t="e">
        <f>VLOOKUP(A323,[2]Sheet4!I:M,2,0)</f>
        <v>#N/A</v>
      </c>
      <c r="L323" s="12" t="e">
        <f>IF(#REF!=0," ",IF((D323+E323+G323)&gt;#REF!,"服务费超计划成本",""))</f>
        <v>#REF!</v>
      </c>
      <c r="M323" s="15" t="e">
        <f>IF(#REF!=0," ",IF(H323&gt;#REF!,"人工成本超计划成本"," "))</f>
        <v>#REF!</v>
      </c>
      <c r="N323" s="16" t="e">
        <f>IF(#REF!=0," ",F323/#REF!)</f>
        <v>#REF!</v>
      </c>
      <c r="O323" s="16" t="e">
        <f>IF(#REF!=0," ",#REF!/#REF!)</f>
        <v>#REF!</v>
      </c>
      <c r="P323" s="16" t="e">
        <f t="shared" ref="P323:P386" si="22">IF(M323=0," ",IF(N323=" "," ",IF(N323/M323&lt;0.5,"异常","正常")))</f>
        <v>#REF!</v>
      </c>
      <c r="Q323" s="17" t="e">
        <f t="shared" ref="Q323:Q386" si="23">IF(M323=0," ",IF(O323=" "," ",IF(O323/M323&lt;0.5,"异常","正常")))</f>
        <v>#REF!</v>
      </c>
      <c r="R323" s="7">
        <v>0</v>
      </c>
      <c r="S323" s="7">
        <v>0</v>
      </c>
    </row>
    <row r="324" spans="1:19" s="1" customFormat="1" ht="14.4">
      <c r="A324" s="6" t="s">
        <v>1136</v>
      </c>
      <c r="B324" s="7">
        <f t="shared" si="20"/>
        <v>690593.27</v>
      </c>
      <c r="C324" s="8">
        <f t="shared" si="21"/>
        <v>690593.27</v>
      </c>
      <c r="D324" s="8">
        <v>0</v>
      </c>
      <c r="E324" s="9">
        <v>0</v>
      </c>
      <c r="F324" s="10">
        <v>0</v>
      </c>
      <c r="G324" s="10">
        <v>0</v>
      </c>
      <c r="H324" s="10">
        <v>14197.62</v>
      </c>
      <c r="I324" s="10">
        <v>673683.28</v>
      </c>
      <c r="J324" s="10">
        <v>2712.37</v>
      </c>
      <c r="K324" s="11" t="e">
        <f>VLOOKUP(A324,[2]Sheet4!I:M,2,0)</f>
        <v>#N/A</v>
      </c>
      <c r="L324" s="12" t="e">
        <f>IF(#REF!=0," ",IF((D324+E324+G324)&gt;#REF!,"服务费超计划成本",""))</f>
        <v>#REF!</v>
      </c>
      <c r="M324" s="15" t="e">
        <f>IF(#REF!=0," ",IF(H324&gt;#REF!,"人工成本超计划成本"," "))</f>
        <v>#REF!</v>
      </c>
      <c r="N324" s="16" t="e">
        <f>IF(#REF!=0," ",F324/#REF!)</f>
        <v>#REF!</v>
      </c>
      <c r="O324" s="16" t="e">
        <f>IF(#REF!=0," ",#REF!/#REF!)</f>
        <v>#REF!</v>
      </c>
      <c r="P324" s="16" t="e">
        <f t="shared" si="22"/>
        <v>#REF!</v>
      </c>
      <c r="Q324" s="17" t="e">
        <f t="shared" si="23"/>
        <v>#REF!</v>
      </c>
      <c r="R324" s="7">
        <v>0</v>
      </c>
      <c r="S324" s="7">
        <v>0</v>
      </c>
    </row>
    <row r="325" spans="1:19" s="1" customFormat="1" ht="14.4">
      <c r="A325" s="6" t="s">
        <v>1137</v>
      </c>
      <c r="B325" s="7">
        <f t="shared" si="20"/>
        <v>85743.6</v>
      </c>
      <c r="C325" s="8">
        <f t="shared" si="21"/>
        <v>85743.6</v>
      </c>
      <c r="D325" s="8">
        <v>0</v>
      </c>
      <c r="E325" s="9">
        <v>0</v>
      </c>
      <c r="F325" s="10">
        <v>0</v>
      </c>
      <c r="G325" s="10">
        <v>0</v>
      </c>
      <c r="H325" s="10">
        <v>0</v>
      </c>
      <c r="I325" s="10">
        <v>85743.6</v>
      </c>
      <c r="J325" s="10">
        <v>0</v>
      </c>
      <c r="K325" s="11" t="e">
        <f>VLOOKUP(A325,[2]Sheet4!I:M,2,0)</f>
        <v>#N/A</v>
      </c>
      <c r="L325" s="12" t="e">
        <f>IF(#REF!=0," ",IF((D325+E325+G325)&gt;#REF!,"服务费超计划成本",""))</f>
        <v>#REF!</v>
      </c>
      <c r="M325" s="15" t="e">
        <f>IF(#REF!=0," ",IF(H325&gt;#REF!,"人工成本超计划成本"," "))</f>
        <v>#REF!</v>
      </c>
      <c r="N325" s="16" t="e">
        <f>IF(#REF!=0," ",F325/#REF!)</f>
        <v>#REF!</v>
      </c>
      <c r="O325" s="16" t="e">
        <f>IF(#REF!=0," ",#REF!/#REF!)</f>
        <v>#REF!</v>
      </c>
      <c r="P325" s="16" t="e">
        <f t="shared" si="22"/>
        <v>#REF!</v>
      </c>
      <c r="Q325" s="17" t="e">
        <f t="shared" si="23"/>
        <v>#REF!</v>
      </c>
      <c r="R325" s="7">
        <v>0</v>
      </c>
      <c r="S325" s="7">
        <v>0</v>
      </c>
    </row>
    <row r="326" spans="1:19" s="1" customFormat="1" ht="14.4">
      <c r="A326" s="6" t="s">
        <v>1138</v>
      </c>
      <c r="B326" s="7">
        <f t="shared" si="20"/>
        <v>116403.2</v>
      </c>
      <c r="C326" s="8">
        <f t="shared" si="21"/>
        <v>116403.2</v>
      </c>
      <c r="D326" s="8">
        <v>0</v>
      </c>
      <c r="E326" s="9">
        <v>0</v>
      </c>
      <c r="F326" s="10">
        <v>0</v>
      </c>
      <c r="G326" s="10">
        <v>0</v>
      </c>
      <c r="H326" s="10">
        <v>0</v>
      </c>
      <c r="I326" s="10">
        <v>116403.2</v>
      </c>
      <c r="J326" s="10">
        <v>0</v>
      </c>
      <c r="K326" s="11" t="e">
        <f>VLOOKUP(A326,[2]Sheet4!I:M,2,0)</f>
        <v>#N/A</v>
      </c>
      <c r="L326" s="12" t="e">
        <f>IF(#REF!=0," ",IF((D326+E326+G326)&gt;#REF!,"服务费超计划成本",""))</f>
        <v>#REF!</v>
      </c>
      <c r="M326" s="15" t="e">
        <f>IF(#REF!=0," ",IF(H326&gt;#REF!,"人工成本超计划成本"," "))</f>
        <v>#REF!</v>
      </c>
      <c r="N326" s="16" t="e">
        <f>IF(#REF!=0," ",F326/#REF!)</f>
        <v>#REF!</v>
      </c>
      <c r="O326" s="16" t="e">
        <f>IF(#REF!=0," ",#REF!/#REF!)</f>
        <v>#REF!</v>
      </c>
      <c r="P326" s="16" t="e">
        <f t="shared" si="22"/>
        <v>#REF!</v>
      </c>
      <c r="Q326" s="17" t="e">
        <f t="shared" si="23"/>
        <v>#REF!</v>
      </c>
      <c r="R326" s="7">
        <v>0</v>
      </c>
      <c r="S326" s="7">
        <v>0</v>
      </c>
    </row>
    <row r="327" spans="1:19" s="1" customFormat="1" ht="14.4">
      <c r="A327" s="6" t="s">
        <v>1139</v>
      </c>
      <c r="B327" s="7">
        <f t="shared" si="20"/>
        <v>155442.4</v>
      </c>
      <c r="C327" s="8">
        <f t="shared" si="21"/>
        <v>155442.4</v>
      </c>
      <c r="D327" s="8">
        <v>0</v>
      </c>
      <c r="E327" s="9">
        <v>0</v>
      </c>
      <c r="F327" s="10">
        <v>0</v>
      </c>
      <c r="G327" s="10">
        <v>0</v>
      </c>
      <c r="H327" s="10">
        <v>0</v>
      </c>
      <c r="I327" s="10">
        <v>155442.4</v>
      </c>
      <c r="J327" s="10">
        <v>0</v>
      </c>
      <c r="K327" s="11" t="e">
        <f>VLOOKUP(A327,[2]Sheet4!I:M,2,0)</f>
        <v>#N/A</v>
      </c>
      <c r="L327" s="12" t="e">
        <f>IF(#REF!=0," ",IF((D327+E327+G327)&gt;#REF!,"服务费超计划成本",""))</f>
        <v>#REF!</v>
      </c>
      <c r="M327" s="15" t="e">
        <f>IF(#REF!=0," ",IF(H327&gt;#REF!,"人工成本超计划成本"," "))</f>
        <v>#REF!</v>
      </c>
      <c r="N327" s="16" t="e">
        <f>IF(#REF!=0," ",F327/#REF!)</f>
        <v>#REF!</v>
      </c>
      <c r="O327" s="16" t="e">
        <f>IF(#REF!=0," ",#REF!/#REF!)</f>
        <v>#REF!</v>
      </c>
      <c r="P327" s="16" t="e">
        <f t="shared" si="22"/>
        <v>#REF!</v>
      </c>
      <c r="Q327" s="17" t="e">
        <f t="shared" si="23"/>
        <v>#REF!</v>
      </c>
      <c r="R327" s="7">
        <v>0</v>
      </c>
      <c r="S327" s="7">
        <v>0</v>
      </c>
    </row>
    <row r="328" spans="1:19" s="1" customFormat="1" ht="14.4">
      <c r="A328" s="6" t="s">
        <v>1140</v>
      </c>
      <c r="B328" s="7">
        <f t="shared" si="20"/>
        <v>101313.6200000001</v>
      </c>
      <c r="C328" s="8">
        <f t="shared" si="21"/>
        <v>101313.6200000001</v>
      </c>
      <c r="D328" s="8">
        <v>0</v>
      </c>
      <c r="E328" s="9">
        <v>0</v>
      </c>
      <c r="F328" s="10">
        <v>0</v>
      </c>
      <c r="G328" s="10">
        <v>0</v>
      </c>
      <c r="H328" s="10">
        <v>9771.89</v>
      </c>
      <c r="I328" s="10">
        <v>89643.1700000001</v>
      </c>
      <c r="J328" s="10">
        <v>1898.56</v>
      </c>
      <c r="K328" s="11" t="e">
        <f>VLOOKUP(A328,[2]Sheet4!I:M,2,0)</f>
        <v>#N/A</v>
      </c>
      <c r="L328" s="12" t="e">
        <f>IF(#REF!=0," ",IF((D328+E328+G328)&gt;#REF!,"服务费超计划成本",""))</f>
        <v>#REF!</v>
      </c>
      <c r="M328" s="15" t="e">
        <f>IF(#REF!=0," ",IF(H328&gt;#REF!,"人工成本超计划成本"," "))</f>
        <v>#REF!</v>
      </c>
      <c r="N328" s="16" t="e">
        <f>IF(#REF!=0," ",F328/#REF!)</f>
        <v>#REF!</v>
      </c>
      <c r="O328" s="16" t="e">
        <f>IF(#REF!=0," ",#REF!/#REF!)</f>
        <v>#REF!</v>
      </c>
      <c r="P328" s="16" t="e">
        <f t="shared" si="22"/>
        <v>#REF!</v>
      </c>
      <c r="Q328" s="17" t="e">
        <f t="shared" si="23"/>
        <v>#REF!</v>
      </c>
      <c r="R328" s="7">
        <v>0</v>
      </c>
      <c r="S328" s="7">
        <v>0</v>
      </c>
    </row>
    <row r="329" spans="1:19" s="1" customFormat="1" ht="14.4">
      <c r="A329" s="6" t="s">
        <v>1141</v>
      </c>
      <c r="B329" s="7">
        <f t="shared" si="20"/>
        <v>121837.29999999999</v>
      </c>
      <c r="C329" s="8">
        <f t="shared" si="21"/>
        <v>121837.29999999999</v>
      </c>
      <c r="D329" s="8">
        <v>0</v>
      </c>
      <c r="E329" s="9">
        <v>0</v>
      </c>
      <c r="F329" s="10">
        <v>0</v>
      </c>
      <c r="G329" s="10">
        <v>0</v>
      </c>
      <c r="H329" s="10">
        <v>2578.1799999999998</v>
      </c>
      <c r="I329" s="10">
        <v>118554.69</v>
      </c>
      <c r="J329" s="10">
        <v>704.43</v>
      </c>
      <c r="K329" s="11" t="e">
        <f>VLOOKUP(A329,[2]Sheet4!I:M,2,0)</f>
        <v>#N/A</v>
      </c>
      <c r="L329" s="12" t="e">
        <f>IF(#REF!=0," ",IF((D329+E329+G329)&gt;#REF!,"服务费超计划成本",""))</f>
        <v>#REF!</v>
      </c>
      <c r="M329" s="15" t="e">
        <f>IF(#REF!=0," ",IF(H329&gt;#REF!,"人工成本超计划成本"," "))</f>
        <v>#REF!</v>
      </c>
      <c r="N329" s="16" t="e">
        <f>IF(#REF!=0," ",F329/#REF!)</f>
        <v>#REF!</v>
      </c>
      <c r="O329" s="16" t="e">
        <f>IF(#REF!=0," ",#REF!/#REF!)</f>
        <v>#REF!</v>
      </c>
      <c r="P329" s="16" t="e">
        <f t="shared" si="22"/>
        <v>#REF!</v>
      </c>
      <c r="Q329" s="17" t="e">
        <f t="shared" si="23"/>
        <v>#REF!</v>
      </c>
      <c r="R329" s="7">
        <v>0</v>
      </c>
      <c r="S329" s="7">
        <v>0</v>
      </c>
    </row>
    <row r="330" spans="1:19" s="1" customFormat="1" ht="14.4">
      <c r="A330" s="6" t="s">
        <v>1142</v>
      </c>
      <c r="B330" s="7">
        <f t="shared" si="20"/>
        <v>116403.2</v>
      </c>
      <c r="C330" s="8">
        <f t="shared" si="21"/>
        <v>116403.2</v>
      </c>
      <c r="D330" s="8">
        <v>0</v>
      </c>
      <c r="E330" s="9">
        <v>0</v>
      </c>
      <c r="F330" s="10">
        <v>0</v>
      </c>
      <c r="G330" s="10">
        <v>0</v>
      </c>
      <c r="H330" s="10">
        <v>0</v>
      </c>
      <c r="I330" s="10">
        <v>116403.2</v>
      </c>
      <c r="J330" s="10">
        <v>0</v>
      </c>
      <c r="K330" s="11" t="e">
        <f>VLOOKUP(A330,[2]Sheet4!I:M,2,0)</f>
        <v>#N/A</v>
      </c>
      <c r="L330" s="12" t="e">
        <f>IF(#REF!=0," ",IF((D330+E330+G330)&gt;#REF!,"服务费超计划成本",""))</f>
        <v>#REF!</v>
      </c>
      <c r="M330" s="15" t="e">
        <f>IF(#REF!=0," ",IF(H330&gt;#REF!,"人工成本超计划成本"," "))</f>
        <v>#REF!</v>
      </c>
      <c r="N330" s="16" t="e">
        <f>IF(#REF!=0," ",F330/#REF!)</f>
        <v>#REF!</v>
      </c>
      <c r="O330" s="16" t="e">
        <f>IF(#REF!=0," ",#REF!/#REF!)</f>
        <v>#REF!</v>
      </c>
      <c r="P330" s="16" t="e">
        <f t="shared" si="22"/>
        <v>#REF!</v>
      </c>
      <c r="Q330" s="17" t="e">
        <f t="shared" si="23"/>
        <v>#REF!</v>
      </c>
      <c r="R330" s="7">
        <v>0</v>
      </c>
      <c r="S330" s="7">
        <v>0</v>
      </c>
    </row>
    <row r="331" spans="1:19" s="1" customFormat="1" ht="14.4">
      <c r="A331" s="6" t="s">
        <v>1143</v>
      </c>
      <c r="B331" s="7">
        <f t="shared" si="20"/>
        <v>250012.33</v>
      </c>
      <c r="C331" s="8">
        <f t="shared" si="21"/>
        <v>250012.33</v>
      </c>
      <c r="D331" s="8">
        <v>0</v>
      </c>
      <c r="E331" s="9">
        <v>0</v>
      </c>
      <c r="F331" s="10">
        <v>0</v>
      </c>
      <c r="G331" s="10">
        <v>0</v>
      </c>
      <c r="H331" s="10">
        <v>8038.47</v>
      </c>
      <c r="I331" s="10">
        <v>240625.83</v>
      </c>
      <c r="J331" s="10">
        <v>1348.03</v>
      </c>
      <c r="K331" s="11" t="e">
        <f>VLOOKUP(A331,[2]Sheet4!I:M,2,0)</f>
        <v>#N/A</v>
      </c>
      <c r="L331" s="12" t="e">
        <f>IF(#REF!=0," ",IF((D331+E331+G331)&gt;#REF!,"服务费超计划成本",""))</f>
        <v>#REF!</v>
      </c>
      <c r="M331" s="15" t="e">
        <f>IF(#REF!=0," ",IF(H331&gt;#REF!,"人工成本超计划成本"," "))</f>
        <v>#REF!</v>
      </c>
      <c r="N331" s="16" t="e">
        <f>IF(#REF!=0," ",F331/#REF!)</f>
        <v>#REF!</v>
      </c>
      <c r="O331" s="16" t="e">
        <f>IF(#REF!=0," ",#REF!/#REF!)</f>
        <v>#REF!</v>
      </c>
      <c r="P331" s="16" t="e">
        <f t="shared" si="22"/>
        <v>#REF!</v>
      </c>
      <c r="Q331" s="17" t="e">
        <f t="shared" si="23"/>
        <v>#REF!</v>
      </c>
      <c r="R331" s="7">
        <v>0</v>
      </c>
      <c r="S331" s="7">
        <v>0</v>
      </c>
    </row>
    <row r="332" spans="1:19" s="1" customFormat="1" ht="14.4">
      <c r="A332" s="6" t="s">
        <v>1144</v>
      </c>
      <c r="B332" s="7">
        <f t="shared" si="20"/>
        <v>201199.61</v>
      </c>
      <c r="C332" s="8">
        <f t="shared" si="21"/>
        <v>201199.61</v>
      </c>
      <c r="D332" s="8">
        <v>0</v>
      </c>
      <c r="E332" s="9">
        <v>0</v>
      </c>
      <c r="F332" s="10">
        <v>0</v>
      </c>
      <c r="G332" s="10">
        <v>0</v>
      </c>
      <c r="H332" s="10">
        <v>0</v>
      </c>
      <c r="I332" s="10">
        <v>201199.61</v>
      </c>
      <c r="J332" s="10">
        <v>0</v>
      </c>
      <c r="K332" s="11" t="e">
        <f>VLOOKUP(A332,[2]Sheet4!I:M,2,0)</f>
        <v>#N/A</v>
      </c>
      <c r="L332" s="12" t="e">
        <f>IF(#REF!=0," ",IF((D332+E332+G332)&gt;#REF!,"服务费超计划成本",""))</f>
        <v>#REF!</v>
      </c>
      <c r="M332" s="15" t="e">
        <f>IF(#REF!=0," ",IF(H332&gt;#REF!,"人工成本超计划成本"," "))</f>
        <v>#REF!</v>
      </c>
      <c r="N332" s="16" t="e">
        <f>IF(#REF!=0," ",F332/#REF!)</f>
        <v>#REF!</v>
      </c>
      <c r="O332" s="16" t="e">
        <f>IF(#REF!=0," ",#REF!/#REF!)</f>
        <v>#REF!</v>
      </c>
      <c r="P332" s="16" t="e">
        <f t="shared" si="22"/>
        <v>#REF!</v>
      </c>
      <c r="Q332" s="17" t="e">
        <f t="shared" si="23"/>
        <v>#REF!</v>
      </c>
      <c r="R332" s="7">
        <v>0</v>
      </c>
      <c r="S332" s="7">
        <v>0</v>
      </c>
    </row>
    <row r="333" spans="1:19" s="1" customFormat="1" ht="14.4">
      <c r="A333" s="6" t="s">
        <v>1145</v>
      </c>
      <c r="B333" s="7">
        <f t="shared" si="20"/>
        <v>184543.2</v>
      </c>
      <c r="C333" s="8">
        <f t="shared" si="21"/>
        <v>184543.2</v>
      </c>
      <c r="D333" s="8">
        <v>0</v>
      </c>
      <c r="E333" s="9">
        <v>0</v>
      </c>
      <c r="F333" s="10">
        <v>0</v>
      </c>
      <c r="G333" s="10">
        <v>0</v>
      </c>
      <c r="H333" s="10">
        <v>0</v>
      </c>
      <c r="I333" s="10">
        <v>184543.2</v>
      </c>
      <c r="J333" s="10">
        <v>0</v>
      </c>
      <c r="K333" s="11" t="e">
        <f>VLOOKUP(A333,[2]Sheet4!I:M,2,0)</f>
        <v>#N/A</v>
      </c>
      <c r="L333" s="12" t="e">
        <f>IF(#REF!=0," ",IF((D333+E333+G333)&gt;#REF!,"服务费超计划成本",""))</f>
        <v>#REF!</v>
      </c>
      <c r="M333" s="15" t="e">
        <f>IF(#REF!=0," ",IF(H333&gt;#REF!,"人工成本超计划成本"," "))</f>
        <v>#REF!</v>
      </c>
      <c r="N333" s="16" t="e">
        <f>IF(#REF!=0," ",F333/#REF!)</f>
        <v>#REF!</v>
      </c>
      <c r="O333" s="16" t="e">
        <f>IF(#REF!=0," ",#REF!/#REF!)</f>
        <v>#REF!</v>
      </c>
      <c r="P333" s="16" t="e">
        <f t="shared" si="22"/>
        <v>#REF!</v>
      </c>
      <c r="Q333" s="17" t="e">
        <f t="shared" si="23"/>
        <v>#REF!</v>
      </c>
      <c r="R333" s="7">
        <v>0</v>
      </c>
      <c r="S333" s="7">
        <v>0</v>
      </c>
    </row>
    <row r="334" spans="1:19" s="1" customFormat="1" ht="14.4">
      <c r="A334" s="6" t="s">
        <v>1146</v>
      </c>
      <c r="B334" s="7">
        <f t="shared" si="20"/>
        <v>116403.2</v>
      </c>
      <c r="C334" s="8">
        <f t="shared" si="21"/>
        <v>116403.2</v>
      </c>
      <c r="D334" s="8">
        <v>0</v>
      </c>
      <c r="E334" s="9">
        <v>0</v>
      </c>
      <c r="F334" s="10">
        <v>0</v>
      </c>
      <c r="G334" s="10">
        <v>0</v>
      </c>
      <c r="H334" s="10">
        <v>0</v>
      </c>
      <c r="I334" s="10">
        <v>116403.2</v>
      </c>
      <c r="J334" s="10">
        <v>0</v>
      </c>
      <c r="K334" s="11" t="e">
        <f>VLOOKUP(A334,[2]Sheet4!I:M,2,0)</f>
        <v>#N/A</v>
      </c>
      <c r="L334" s="12" t="e">
        <f>IF(#REF!=0," ",IF((D334+E334+G334)&gt;#REF!,"服务费超计划成本",""))</f>
        <v>#REF!</v>
      </c>
      <c r="M334" s="15" t="e">
        <f>IF(#REF!=0," ",IF(H334&gt;#REF!,"人工成本超计划成本"," "))</f>
        <v>#REF!</v>
      </c>
      <c r="N334" s="16" t="e">
        <f>IF(#REF!=0," ",F334/#REF!)</f>
        <v>#REF!</v>
      </c>
      <c r="O334" s="16" t="e">
        <f>IF(#REF!=0," ",#REF!/#REF!)</f>
        <v>#REF!</v>
      </c>
      <c r="P334" s="16" t="e">
        <f t="shared" si="22"/>
        <v>#REF!</v>
      </c>
      <c r="Q334" s="17" t="e">
        <f t="shared" si="23"/>
        <v>#REF!</v>
      </c>
      <c r="R334" s="7">
        <v>0</v>
      </c>
      <c r="S334" s="7">
        <v>0</v>
      </c>
    </row>
    <row r="335" spans="1:19" s="1" customFormat="1" ht="14.4">
      <c r="A335" s="6" t="s">
        <v>1147</v>
      </c>
      <c r="B335" s="7">
        <f t="shared" si="20"/>
        <v>119654.81</v>
      </c>
      <c r="C335" s="8">
        <f t="shared" si="21"/>
        <v>119654.81</v>
      </c>
      <c r="D335" s="8">
        <v>0</v>
      </c>
      <c r="E335" s="9">
        <v>0</v>
      </c>
      <c r="F335" s="10">
        <v>0</v>
      </c>
      <c r="G335" s="10">
        <v>0</v>
      </c>
      <c r="H335" s="10">
        <v>0</v>
      </c>
      <c r="I335" s="10">
        <v>119654.81</v>
      </c>
      <c r="J335" s="10">
        <v>0</v>
      </c>
      <c r="K335" s="11" t="e">
        <f>VLOOKUP(A335,[2]Sheet4!I:M,2,0)</f>
        <v>#N/A</v>
      </c>
      <c r="L335" s="12" t="e">
        <f>IF(#REF!=0," ",IF((D335+E335+G335)&gt;#REF!,"服务费超计划成本",""))</f>
        <v>#REF!</v>
      </c>
      <c r="M335" s="15" t="e">
        <f>IF(#REF!=0," ",IF(H335&gt;#REF!,"人工成本超计划成本"," "))</f>
        <v>#REF!</v>
      </c>
      <c r="N335" s="16" t="e">
        <f>IF(#REF!=0," ",F335/#REF!)</f>
        <v>#REF!</v>
      </c>
      <c r="O335" s="16" t="e">
        <f>IF(#REF!=0," ",#REF!/#REF!)</f>
        <v>#REF!</v>
      </c>
      <c r="P335" s="16" t="e">
        <f t="shared" si="22"/>
        <v>#REF!</v>
      </c>
      <c r="Q335" s="17" t="e">
        <f t="shared" si="23"/>
        <v>#REF!</v>
      </c>
      <c r="R335" s="7">
        <v>0</v>
      </c>
      <c r="S335" s="7">
        <v>0</v>
      </c>
    </row>
    <row r="336" spans="1:19" s="1" customFormat="1" ht="14.4">
      <c r="A336" s="6" t="s">
        <v>1148</v>
      </c>
      <c r="B336" s="7">
        <f t="shared" si="20"/>
        <v>86204.589999999982</v>
      </c>
      <c r="C336" s="8">
        <f t="shared" si="21"/>
        <v>86204.589999999982</v>
      </c>
      <c r="D336" s="8">
        <v>0</v>
      </c>
      <c r="E336" s="9">
        <v>0</v>
      </c>
      <c r="F336" s="10">
        <v>0</v>
      </c>
      <c r="G336" s="10">
        <v>0</v>
      </c>
      <c r="H336" s="10">
        <v>1981.04</v>
      </c>
      <c r="I336" s="10">
        <v>83957.4</v>
      </c>
      <c r="J336" s="10">
        <v>266.14999999999998</v>
      </c>
      <c r="K336" s="11" t="e">
        <f>VLOOKUP(A336,[2]Sheet4!I:M,2,0)</f>
        <v>#N/A</v>
      </c>
      <c r="L336" s="12" t="e">
        <f>IF(#REF!=0," ",IF((D336+E336+G336)&gt;#REF!,"服务费超计划成本",""))</f>
        <v>#REF!</v>
      </c>
      <c r="M336" s="15" t="e">
        <f>IF(#REF!=0," ",IF(H336&gt;#REF!,"人工成本超计划成本"," "))</f>
        <v>#REF!</v>
      </c>
      <c r="N336" s="16" t="e">
        <f>IF(#REF!=0," ",F336/#REF!)</f>
        <v>#REF!</v>
      </c>
      <c r="O336" s="16" t="e">
        <f>IF(#REF!=0," ",#REF!/#REF!)</f>
        <v>#REF!</v>
      </c>
      <c r="P336" s="16" t="e">
        <f t="shared" si="22"/>
        <v>#REF!</v>
      </c>
      <c r="Q336" s="17" t="e">
        <f t="shared" si="23"/>
        <v>#REF!</v>
      </c>
      <c r="R336" s="7">
        <v>0</v>
      </c>
      <c r="S336" s="7">
        <v>0</v>
      </c>
    </row>
    <row r="337" spans="1:19" s="1" customFormat="1" ht="14.4">
      <c r="A337" s="6" t="s">
        <v>1149</v>
      </c>
      <c r="B337" s="7">
        <f t="shared" si="20"/>
        <v>121730.01000000001</v>
      </c>
      <c r="C337" s="8">
        <f t="shared" si="21"/>
        <v>121730.01000000001</v>
      </c>
      <c r="D337" s="8">
        <v>0</v>
      </c>
      <c r="E337" s="9">
        <v>0</v>
      </c>
      <c r="F337" s="10">
        <v>0</v>
      </c>
      <c r="G337" s="10">
        <v>0</v>
      </c>
      <c r="H337" s="10">
        <v>1808.96</v>
      </c>
      <c r="I337" s="10">
        <v>119756.6</v>
      </c>
      <c r="J337" s="10">
        <v>164.45</v>
      </c>
      <c r="K337" s="11" t="e">
        <f>VLOOKUP(A337,[2]Sheet4!I:M,2,0)</f>
        <v>#N/A</v>
      </c>
      <c r="L337" s="12" t="e">
        <f>IF(#REF!=0," ",IF((D337+E337+G337)&gt;#REF!,"服务费超计划成本",""))</f>
        <v>#REF!</v>
      </c>
      <c r="M337" s="15" t="e">
        <f>IF(#REF!=0," ",IF(H337&gt;#REF!,"人工成本超计划成本"," "))</f>
        <v>#REF!</v>
      </c>
      <c r="N337" s="16" t="e">
        <f>IF(#REF!=0," ",F337/#REF!)</f>
        <v>#REF!</v>
      </c>
      <c r="O337" s="16" t="e">
        <f>IF(#REF!=0," ",#REF!/#REF!)</f>
        <v>#REF!</v>
      </c>
      <c r="P337" s="16" t="e">
        <f t="shared" si="22"/>
        <v>#REF!</v>
      </c>
      <c r="Q337" s="17" t="e">
        <f t="shared" si="23"/>
        <v>#REF!</v>
      </c>
      <c r="R337" s="7">
        <v>0</v>
      </c>
      <c r="S337" s="7">
        <v>0</v>
      </c>
    </row>
    <row r="338" spans="1:19" s="1" customFormat="1" ht="14.4">
      <c r="A338" s="6" t="s">
        <v>1150</v>
      </c>
      <c r="B338" s="7">
        <f t="shared" si="20"/>
        <v>116403.2</v>
      </c>
      <c r="C338" s="8">
        <f t="shared" si="21"/>
        <v>116403.2</v>
      </c>
      <c r="D338" s="8">
        <v>0</v>
      </c>
      <c r="E338" s="9">
        <v>0</v>
      </c>
      <c r="F338" s="10">
        <v>0</v>
      </c>
      <c r="G338" s="10">
        <v>0</v>
      </c>
      <c r="H338" s="10">
        <v>0</v>
      </c>
      <c r="I338" s="10">
        <v>116403.2</v>
      </c>
      <c r="J338" s="10">
        <v>0</v>
      </c>
      <c r="K338" s="11" t="e">
        <f>VLOOKUP(A338,[2]Sheet4!I:M,2,0)</f>
        <v>#N/A</v>
      </c>
      <c r="L338" s="12" t="e">
        <f>IF(#REF!=0," ",IF((D338+E338+G338)&gt;#REF!,"服务费超计划成本",""))</f>
        <v>#REF!</v>
      </c>
      <c r="M338" s="15" t="e">
        <f>IF(#REF!=0," ",IF(H338&gt;#REF!,"人工成本超计划成本"," "))</f>
        <v>#REF!</v>
      </c>
      <c r="N338" s="16" t="e">
        <f>IF(#REF!=0," ",F338/#REF!)</f>
        <v>#REF!</v>
      </c>
      <c r="O338" s="16" t="e">
        <f>IF(#REF!=0," ",#REF!/#REF!)</f>
        <v>#REF!</v>
      </c>
      <c r="P338" s="16" t="e">
        <f t="shared" si="22"/>
        <v>#REF!</v>
      </c>
      <c r="Q338" s="17" t="e">
        <f t="shared" si="23"/>
        <v>#REF!</v>
      </c>
      <c r="R338" s="7">
        <v>0</v>
      </c>
      <c r="S338" s="7">
        <v>0</v>
      </c>
    </row>
    <row r="339" spans="1:19" s="1" customFormat="1" ht="14.4">
      <c r="A339" s="6" t="s">
        <v>1151</v>
      </c>
      <c r="B339" s="7">
        <f t="shared" si="20"/>
        <v>619445.36</v>
      </c>
      <c r="C339" s="8">
        <f t="shared" si="21"/>
        <v>619445.36</v>
      </c>
      <c r="D339" s="8">
        <v>0</v>
      </c>
      <c r="E339" s="9">
        <v>0</v>
      </c>
      <c r="F339" s="10">
        <v>0</v>
      </c>
      <c r="G339" s="10">
        <v>0</v>
      </c>
      <c r="H339" s="10">
        <v>16439.810000000001</v>
      </c>
      <c r="I339" s="10">
        <v>600723.73</v>
      </c>
      <c r="J339" s="10">
        <v>2281.8200000000002</v>
      </c>
      <c r="K339" s="11" t="e">
        <f>VLOOKUP(A339,[2]Sheet4!I:M,2,0)</f>
        <v>#N/A</v>
      </c>
      <c r="L339" s="12" t="e">
        <f>IF(#REF!=0," ",IF((D339+E339+G339)&gt;#REF!,"服务费超计划成本",""))</f>
        <v>#REF!</v>
      </c>
      <c r="M339" s="15" t="e">
        <f>IF(#REF!=0," ",IF(H339&gt;#REF!,"人工成本超计划成本"," "))</f>
        <v>#REF!</v>
      </c>
      <c r="N339" s="16" t="e">
        <f>IF(#REF!=0," ",F339/#REF!)</f>
        <v>#REF!</v>
      </c>
      <c r="O339" s="16" t="e">
        <f>IF(#REF!=0," ",#REF!/#REF!)</f>
        <v>#REF!</v>
      </c>
      <c r="P339" s="16" t="e">
        <f t="shared" si="22"/>
        <v>#REF!</v>
      </c>
      <c r="Q339" s="17" t="e">
        <f t="shared" si="23"/>
        <v>#REF!</v>
      </c>
      <c r="R339" s="7">
        <v>0</v>
      </c>
      <c r="S339" s="7">
        <v>0</v>
      </c>
    </row>
    <row r="340" spans="1:19" s="1" customFormat="1" ht="14.4">
      <c r="A340" s="6" t="s">
        <v>1152</v>
      </c>
      <c r="B340" s="7">
        <f t="shared" si="20"/>
        <v>85743.6</v>
      </c>
      <c r="C340" s="8">
        <f t="shared" si="21"/>
        <v>85743.6</v>
      </c>
      <c r="D340" s="8">
        <v>0</v>
      </c>
      <c r="E340" s="9">
        <v>0</v>
      </c>
      <c r="F340" s="10">
        <v>0</v>
      </c>
      <c r="G340" s="10">
        <v>0</v>
      </c>
      <c r="H340" s="10">
        <v>0</v>
      </c>
      <c r="I340" s="10">
        <v>85743.6</v>
      </c>
      <c r="J340" s="10">
        <v>0</v>
      </c>
      <c r="K340" s="11" t="e">
        <f>VLOOKUP(A340,[2]Sheet4!I:M,2,0)</f>
        <v>#N/A</v>
      </c>
      <c r="L340" s="12" t="e">
        <f>IF(#REF!=0," ",IF((D340+E340+G340)&gt;#REF!,"服务费超计划成本",""))</f>
        <v>#REF!</v>
      </c>
      <c r="M340" s="15" t="e">
        <f>IF(#REF!=0," ",IF(H340&gt;#REF!,"人工成本超计划成本"," "))</f>
        <v>#REF!</v>
      </c>
      <c r="N340" s="16" t="e">
        <f>IF(#REF!=0," ",F340/#REF!)</f>
        <v>#REF!</v>
      </c>
      <c r="O340" s="16" t="e">
        <f>IF(#REF!=0," ",#REF!/#REF!)</f>
        <v>#REF!</v>
      </c>
      <c r="P340" s="16" t="e">
        <f t="shared" si="22"/>
        <v>#REF!</v>
      </c>
      <c r="Q340" s="17" t="e">
        <f t="shared" si="23"/>
        <v>#REF!</v>
      </c>
      <c r="R340" s="7">
        <v>0</v>
      </c>
      <c r="S340" s="7">
        <v>0</v>
      </c>
    </row>
    <row r="341" spans="1:19" s="1" customFormat="1" ht="14.4">
      <c r="A341" s="6" t="s">
        <v>1153</v>
      </c>
      <c r="B341" s="7">
        <f t="shared" si="20"/>
        <v>126341.6</v>
      </c>
      <c r="C341" s="8">
        <f t="shared" si="21"/>
        <v>126341.6</v>
      </c>
      <c r="D341" s="8">
        <v>0</v>
      </c>
      <c r="E341" s="9">
        <v>0</v>
      </c>
      <c r="F341" s="10">
        <v>0</v>
      </c>
      <c r="G341" s="10">
        <v>0</v>
      </c>
      <c r="H341" s="10">
        <v>0</v>
      </c>
      <c r="I341" s="10">
        <v>126341.6</v>
      </c>
      <c r="J341" s="10">
        <v>0</v>
      </c>
      <c r="K341" s="11" t="e">
        <f>VLOOKUP(A341,[2]Sheet4!I:M,2,0)</f>
        <v>#N/A</v>
      </c>
      <c r="L341" s="12" t="e">
        <f>IF(#REF!=0," ",IF((D341+E341+G341)&gt;#REF!,"服务费超计划成本",""))</f>
        <v>#REF!</v>
      </c>
      <c r="M341" s="15" t="e">
        <f>IF(#REF!=0," ",IF(H341&gt;#REF!,"人工成本超计划成本"," "))</f>
        <v>#REF!</v>
      </c>
      <c r="N341" s="16" t="e">
        <f>IF(#REF!=0," ",F341/#REF!)</f>
        <v>#REF!</v>
      </c>
      <c r="O341" s="16" t="e">
        <f>IF(#REF!=0," ",#REF!/#REF!)</f>
        <v>#REF!</v>
      </c>
      <c r="P341" s="16" t="e">
        <f t="shared" si="22"/>
        <v>#REF!</v>
      </c>
      <c r="Q341" s="17" t="e">
        <f t="shared" si="23"/>
        <v>#REF!</v>
      </c>
      <c r="R341" s="7">
        <v>0</v>
      </c>
      <c r="S341" s="7">
        <v>0</v>
      </c>
    </row>
    <row r="342" spans="1:19" s="1" customFormat="1" ht="14.4">
      <c r="A342" s="6" t="s">
        <v>1154</v>
      </c>
      <c r="B342" s="7">
        <f t="shared" si="20"/>
        <v>68256.959999999905</v>
      </c>
      <c r="C342" s="8">
        <f t="shared" si="21"/>
        <v>68256.959999999905</v>
      </c>
      <c r="D342" s="8">
        <v>0</v>
      </c>
      <c r="E342" s="9">
        <v>0</v>
      </c>
      <c r="F342" s="10">
        <v>0</v>
      </c>
      <c r="G342" s="10">
        <v>0</v>
      </c>
      <c r="H342" s="10">
        <v>0</v>
      </c>
      <c r="I342" s="10">
        <v>68256.959999999905</v>
      </c>
      <c r="J342" s="10">
        <v>0</v>
      </c>
      <c r="K342" s="11" t="e">
        <f>VLOOKUP(A342,[2]Sheet4!I:M,2,0)</f>
        <v>#N/A</v>
      </c>
      <c r="L342" s="12" t="e">
        <f>IF(#REF!=0," ",IF((D342+E342+G342)&gt;#REF!,"服务费超计划成本",""))</f>
        <v>#REF!</v>
      </c>
      <c r="M342" s="15" t="e">
        <f>IF(#REF!=0," ",IF(H342&gt;#REF!,"人工成本超计划成本"," "))</f>
        <v>#REF!</v>
      </c>
      <c r="N342" s="16" t="e">
        <f>IF(#REF!=0," ",F342/#REF!)</f>
        <v>#REF!</v>
      </c>
      <c r="O342" s="16" t="e">
        <f>IF(#REF!=0," ",#REF!/#REF!)</f>
        <v>#REF!</v>
      </c>
      <c r="P342" s="16" t="e">
        <f t="shared" si="22"/>
        <v>#REF!</v>
      </c>
      <c r="Q342" s="17" t="e">
        <f t="shared" si="23"/>
        <v>#REF!</v>
      </c>
      <c r="R342" s="7">
        <v>0</v>
      </c>
      <c r="S342" s="7">
        <v>0</v>
      </c>
    </row>
    <row r="343" spans="1:19" s="1" customFormat="1" ht="14.4">
      <c r="A343" s="6" t="s">
        <v>1155</v>
      </c>
      <c r="B343" s="7">
        <f t="shared" si="20"/>
        <v>68256.959999999905</v>
      </c>
      <c r="C343" s="8">
        <f t="shared" si="21"/>
        <v>68256.959999999905</v>
      </c>
      <c r="D343" s="8">
        <v>0</v>
      </c>
      <c r="E343" s="9">
        <v>0</v>
      </c>
      <c r="F343" s="10">
        <v>0</v>
      </c>
      <c r="G343" s="10">
        <v>0</v>
      </c>
      <c r="H343" s="10">
        <v>0</v>
      </c>
      <c r="I343" s="10">
        <v>68256.959999999905</v>
      </c>
      <c r="J343" s="10">
        <v>0</v>
      </c>
      <c r="K343" s="11" t="e">
        <f>VLOOKUP(A343,[2]Sheet4!I:M,2,0)</f>
        <v>#N/A</v>
      </c>
      <c r="L343" s="12" t="e">
        <f>IF(#REF!=0," ",IF((D343+E343+G343)&gt;#REF!,"服务费超计划成本",""))</f>
        <v>#REF!</v>
      </c>
      <c r="M343" s="15" t="e">
        <f>IF(#REF!=0," ",IF(H343&gt;#REF!,"人工成本超计划成本"," "))</f>
        <v>#REF!</v>
      </c>
      <c r="N343" s="16" t="e">
        <f>IF(#REF!=0," ",F343/#REF!)</f>
        <v>#REF!</v>
      </c>
      <c r="O343" s="16" t="e">
        <f>IF(#REF!=0," ",#REF!/#REF!)</f>
        <v>#REF!</v>
      </c>
      <c r="P343" s="16" t="e">
        <f t="shared" si="22"/>
        <v>#REF!</v>
      </c>
      <c r="Q343" s="17" t="e">
        <f t="shared" si="23"/>
        <v>#REF!</v>
      </c>
      <c r="R343" s="7">
        <v>0</v>
      </c>
      <c r="S343" s="7">
        <v>0</v>
      </c>
    </row>
    <row r="344" spans="1:19" s="1" customFormat="1" ht="15" customHeight="1">
      <c r="A344" s="6" t="s">
        <v>1156</v>
      </c>
      <c r="B344" s="7">
        <f t="shared" si="20"/>
        <v>55971.64</v>
      </c>
      <c r="C344" s="8">
        <f t="shared" si="21"/>
        <v>55971.64</v>
      </c>
      <c r="D344" s="8">
        <v>0</v>
      </c>
      <c r="E344" s="9">
        <v>0</v>
      </c>
      <c r="F344" s="10">
        <v>0</v>
      </c>
      <c r="G344" s="10">
        <v>0</v>
      </c>
      <c r="H344" s="10">
        <v>0</v>
      </c>
      <c r="I344" s="10">
        <v>55971.64</v>
      </c>
      <c r="J344" s="10">
        <v>0</v>
      </c>
      <c r="K344" s="11" t="e">
        <f>VLOOKUP(A344,[2]Sheet4!I:M,2,0)</f>
        <v>#N/A</v>
      </c>
      <c r="L344" s="12" t="e">
        <f>IF(#REF!=0," ",IF((D344+E344+G344)&gt;#REF!,"服务费超计划成本",""))</f>
        <v>#REF!</v>
      </c>
      <c r="M344" s="15" t="e">
        <f>IF(#REF!=0," ",IF(H344&gt;#REF!,"人工成本超计划成本"," "))</f>
        <v>#REF!</v>
      </c>
      <c r="N344" s="16" t="e">
        <f>IF(#REF!=0," ",F344/#REF!)</f>
        <v>#REF!</v>
      </c>
      <c r="O344" s="16" t="e">
        <f>IF(#REF!=0," ",#REF!/#REF!)</f>
        <v>#REF!</v>
      </c>
      <c r="P344" s="16" t="e">
        <f t="shared" si="22"/>
        <v>#REF!</v>
      </c>
      <c r="Q344" s="17" t="e">
        <f t="shared" si="23"/>
        <v>#REF!</v>
      </c>
      <c r="R344" s="7">
        <v>0</v>
      </c>
      <c r="S344" s="7">
        <v>0</v>
      </c>
    </row>
    <row r="345" spans="1:19" s="1" customFormat="1" ht="14.4">
      <c r="A345" s="6" t="s">
        <v>1157</v>
      </c>
      <c r="B345" s="7">
        <f t="shared" si="20"/>
        <v>10678.98</v>
      </c>
      <c r="C345" s="8">
        <f t="shared" si="21"/>
        <v>10678.98</v>
      </c>
      <c r="D345" s="8">
        <v>0</v>
      </c>
      <c r="E345" s="9">
        <v>0</v>
      </c>
      <c r="F345" s="10">
        <v>0</v>
      </c>
      <c r="G345" s="10">
        <v>0</v>
      </c>
      <c r="H345" s="10">
        <v>0</v>
      </c>
      <c r="I345" s="10">
        <v>10678.98</v>
      </c>
      <c r="J345" s="10">
        <v>0</v>
      </c>
      <c r="K345" s="11" t="e">
        <f>VLOOKUP(A345,[2]Sheet4!I:M,2,0)</f>
        <v>#N/A</v>
      </c>
      <c r="L345" s="12" t="e">
        <f>IF(#REF!=0," ",IF((D345+E345+G345)&gt;#REF!,"服务费超计划成本",""))</f>
        <v>#REF!</v>
      </c>
      <c r="M345" s="15" t="e">
        <f>IF(#REF!=0," ",IF(H345&gt;#REF!,"人工成本超计划成本"," "))</f>
        <v>#REF!</v>
      </c>
      <c r="N345" s="16" t="e">
        <f>IF(#REF!=0," ",F345/#REF!)</f>
        <v>#REF!</v>
      </c>
      <c r="O345" s="16" t="e">
        <f>IF(#REF!=0," ",#REF!/#REF!)</f>
        <v>#REF!</v>
      </c>
      <c r="P345" s="16" t="e">
        <f t="shared" si="22"/>
        <v>#REF!</v>
      </c>
      <c r="Q345" s="17" t="e">
        <f t="shared" si="23"/>
        <v>#REF!</v>
      </c>
      <c r="R345" s="7">
        <v>0</v>
      </c>
      <c r="S345" s="7">
        <v>0</v>
      </c>
    </row>
    <row r="346" spans="1:19" s="1" customFormat="1" ht="14.4">
      <c r="A346" s="6" t="s">
        <v>1158</v>
      </c>
      <c r="B346" s="7">
        <f t="shared" si="20"/>
        <v>48378.14</v>
      </c>
      <c r="C346" s="8">
        <f t="shared" si="21"/>
        <v>48378.14</v>
      </c>
      <c r="D346" s="8">
        <v>0</v>
      </c>
      <c r="E346" s="9">
        <v>0</v>
      </c>
      <c r="F346" s="10">
        <v>0</v>
      </c>
      <c r="G346" s="10">
        <v>0</v>
      </c>
      <c r="H346" s="10">
        <v>0</v>
      </c>
      <c r="I346" s="10">
        <v>48378.14</v>
      </c>
      <c r="J346" s="10">
        <v>0</v>
      </c>
      <c r="K346" s="11" t="e">
        <f>VLOOKUP(A346,[2]Sheet4!I:M,2,0)</f>
        <v>#N/A</v>
      </c>
      <c r="L346" s="12" t="e">
        <f>IF(#REF!=0," ",IF((D346+E346+G346)&gt;#REF!,"服务费超计划成本",""))</f>
        <v>#REF!</v>
      </c>
      <c r="M346" s="15" t="e">
        <f>IF(#REF!=0," ",IF(H346&gt;#REF!,"人工成本超计划成本"," "))</f>
        <v>#REF!</v>
      </c>
      <c r="N346" s="16" t="e">
        <f>IF(#REF!=0," ",F346/#REF!)</f>
        <v>#REF!</v>
      </c>
      <c r="O346" s="16" t="e">
        <f>IF(#REF!=0," ",#REF!/#REF!)</f>
        <v>#REF!</v>
      </c>
      <c r="P346" s="16" t="e">
        <f t="shared" si="22"/>
        <v>#REF!</v>
      </c>
      <c r="Q346" s="17" t="e">
        <f t="shared" si="23"/>
        <v>#REF!</v>
      </c>
      <c r="R346" s="7">
        <v>0</v>
      </c>
      <c r="S346" s="7">
        <v>0</v>
      </c>
    </row>
    <row r="347" spans="1:19" s="1" customFormat="1" ht="14.4">
      <c r="A347" s="6" t="s">
        <v>1159</v>
      </c>
      <c r="B347" s="7">
        <f t="shared" si="20"/>
        <v>338296.8</v>
      </c>
      <c r="C347" s="8">
        <f t="shared" si="21"/>
        <v>338296.8</v>
      </c>
      <c r="D347" s="8">
        <v>0</v>
      </c>
      <c r="E347" s="9">
        <v>0</v>
      </c>
      <c r="F347" s="10">
        <v>0</v>
      </c>
      <c r="G347" s="10">
        <v>0</v>
      </c>
      <c r="H347" s="10">
        <v>0</v>
      </c>
      <c r="I347" s="10">
        <v>338296.8</v>
      </c>
      <c r="J347" s="10">
        <v>0</v>
      </c>
      <c r="K347" s="11" t="e">
        <f>VLOOKUP(A347,[2]Sheet4!I:M,2,0)</f>
        <v>#N/A</v>
      </c>
      <c r="L347" s="12" t="e">
        <f>IF(#REF!=0," ",IF((D347+E347+G347)&gt;#REF!,"服务费超计划成本",""))</f>
        <v>#REF!</v>
      </c>
      <c r="M347" s="15" t="e">
        <f>IF(#REF!=0," ",IF(H347&gt;#REF!,"人工成本超计划成本"," "))</f>
        <v>#REF!</v>
      </c>
      <c r="N347" s="16" t="e">
        <f>IF(#REF!=0," ",F347/#REF!)</f>
        <v>#REF!</v>
      </c>
      <c r="O347" s="16" t="e">
        <f>IF(#REF!=0," ",#REF!/#REF!)</f>
        <v>#REF!</v>
      </c>
      <c r="P347" s="16" t="e">
        <f t="shared" si="22"/>
        <v>#REF!</v>
      </c>
      <c r="Q347" s="17" t="e">
        <f t="shared" si="23"/>
        <v>#REF!</v>
      </c>
      <c r="R347" s="7">
        <v>0</v>
      </c>
      <c r="S347" s="7">
        <v>0</v>
      </c>
    </row>
    <row r="348" spans="1:19" s="1" customFormat="1" ht="14.4">
      <c r="A348" s="6" t="s">
        <v>1160</v>
      </c>
      <c r="B348" s="7">
        <f t="shared" si="20"/>
        <v>232806.39999999999</v>
      </c>
      <c r="C348" s="8">
        <f t="shared" si="21"/>
        <v>232806.39999999999</v>
      </c>
      <c r="D348" s="8">
        <v>0</v>
      </c>
      <c r="E348" s="9">
        <v>0</v>
      </c>
      <c r="F348" s="10">
        <v>0</v>
      </c>
      <c r="G348" s="10">
        <v>0</v>
      </c>
      <c r="H348" s="10">
        <v>0</v>
      </c>
      <c r="I348" s="10">
        <v>232806.39999999999</v>
      </c>
      <c r="J348" s="10">
        <v>0</v>
      </c>
      <c r="K348" s="11" t="e">
        <f>VLOOKUP(A348,[2]Sheet4!I:M,2,0)</f>
        <v>#N/A</v>
      </c>
      <c r="L348" s="12" t="e">
        <f>IF(#REF!=0," ",IF((D348+E348+G348)&gt;#REF!,"服务费超计划成本",""))</f>
        <v>#REF!</v>
      </c>
      <c r="M348" s="15" t="e">
        <f>IF(#REF!=0," ",IF(H348&gt;#REF!,"人工成本超计划成本"," "))</f>
        <v>#REF!</v>
      </c>
      <c r="N348" s="16" t="e">
        <f>IF(#REF!=0," ",F348/#REF!)</f>
        <v>#REF!</v>
      </c>
      <c r="O348" s="16" t="e">
        <f>IF(#REF!=0," ",#REF!/#REF!)</f>
        <v>#REF!</v>
      </c>
      <c r="P348" s="16" t="e">
        <f t="shared" si="22"/>
        <v>#REF!</v>
      </c>
      <c r="Q348" s="17" t="e">
        <f t="shared" si="23"/>
        <v>#REF!</v>
      </c>
      <c r="R348" s="7">
        <v>0</v>
      </c>
      <c r="S348" s="7">
        <v>0</v>
      </c>
    </row>
    <row r="349" spans="1:19" s="1" customFormat="1" ht="14.4">
      <c r="A349" s="6" t="s">
        <v>1161</v>
      </c>
      <c r="B349" s="7">
        <f t="shared" si="20"/>
        <v>77725.919999999896</v>
      </c>
      <c r="C349" s="8">
        <f t="shared" si="21"/>
        <v>77725.919999999896</v>
      </c>
      <c r="D349" s="8">
        <v>0</v>
      </c>
      <c r="E349" s="9">
        <v>0</v>
      </c>
      <c r="F349" s="10">
        <v>0</v>
      </c>
      <c r="G349" s="10">
        <v>0</v>
      </c>
      <c r="H349" s="10">
        <v>1652.75</v>
      </c>
      <c r="I349" s="10">
        <v>75907.889999999898</v>
      </c>
      <c r="J349" s="10">
        <v>165.28</v>
      </c>
      <c r="K349" s="11" t="e">
        <f>VLOOKUP(A349,[2]Sheet4!I:M,2,0)</f>
        <v>#N/A</v>
      </c>
      <c r="L349" s="12" t="e">
        <f>IF(#REF!=0," ",IF((D349+E349+G349)&gt;#REF!,"服务费超计划成本",""))</f>
        <v>#REF!</v>
      </c>
      <c r="M349" s="15" t="e">
        <f>IF(#REF!=0," ",IF(H349&gt;#REF!,"人工成本超计划成本"," "))</f>
        <v>#REF!</v>
      </c>
      <c r="N349" s="16" t="e">
        <f>IF(#REF!=0," ",F349/#REF!)</f>
        <v>#REF!</v>
      </c>
      <c r="O349" s="16" t="e">
        <f>IF(#REF!=0," ",#REF!/#REF!)</f>
        <v>#REF!</v>
      </c>
      <c r="P349" s="16" t="e">
        <f t="shared" si="22"/>
        <v>#REF!</v>
      </c>
      <c r="Q349" s="17" t="e">
        <f t="shared" si="23"/>
        <v>#REF!</v>
      </c>
      <c r="R349" s="7">
        <v>0</v>
      </c>
      <c r="S349" s="7">
        <v>0</v>
      </c>
    </row>
    <row r="350" spans="1:19" s="1" customFormat="1" ht="14.4">
      <c r="A350" s="6" t="s">
        <v>1162</v>
      </c>
      <c r="B350" s="7">
        <f t="shared" si="20"/>
        <v>65994.489999999991</v>
      </c>
      <c r="C350" s="8">
        <f t="shared" si="21"/>
        <v>65994.489999999991</v>
      </c>
      <c r="D350" s="8">
        <v>0</v>
      </c>
      <c r="E350" s="9">
        <v>0</v>
      </c>
      <c r="F350" s="10">
        <v>0</v>
      </c>
      <c r="G350" s="10">
        <v>0</v>
      </c>
      <c r="H350" s="10">
        <v>560.59</v>
      </c>
      <c r="I350" s="10">
        <v>65164.17</v>
      </c>
      <c r="J350" s="10">
        <v>269.73</v>
      </c>
      <c r="K350" s="11" t="e">
        <f>VLOOKUP(A350,[2]Sheet4!I:M,2,0)</f>
        <v>#N/A</v>
      </c>
      <c r="L350" s="12" t="e">
        <f>IF(#REF!=0," ",IF((D350+E350+G350)&gt;#REF!,"服务费超计划成本",""))</f>
        <v>#REF!</v>
      </c>
      <c r="M350" s="15" t="e">
        <f>IF(#REF!=0," ",IF(H350&gt;#REF!,"人工成本超计划成本"," "))</f>
        <v>#REF!</v>
      </c>
      <c r="N350" s="16" t="e">
        <f>IF(#REF!=0," ",F350/#REF!)</f>
        <v>#REF!</v>
      </c>
      <c r="O350" s="16" t="e">
        <f>IF(#REF!=0," ",#REF!/#REF!)</f>
        <v>#REF!</v>
      </c>
      <c r="P350" s="16" t="e">
        <f t="shared" si="22"/>
        <v>#REF!</v>
      </c>
      <c r="Q350" s="17" t="e">
        <f t="shared" si="23"/>
        <v>#REF!</v>
      </c>
      <c r="R350" s="7">
        <v>0</v>
      </c>
      <c r="S350" s="7">
        <v>0</v>
      </c>
    </row>
    <row r="351" spans="1:19" s="1" customFormat="1" ht="14.4">
      <c r="A351" s="6" t="s">
        <v>1163</v>
      </c>
      <c r="B351" s="7">
        <f t="shared" si="20"/>
        <v>81171.169999999984</v>
      </c>
      <c r="C351" s="8">
        <f t="shared" si="21"/>
        <v>81171.169999999984</v>
      </c>
      <c r="D351" s="8">
        <v>0</v>
      </c>
      <c r="E351" s="9">
        <v>0</v>
      </c>
      <c r="F351" s="10">
        <v>0</v>
      </c>
      <c r="G351" s="10">
        <v>0</v>
      </c>
      <c r="H351" s="10">
        <v>1981.04</v>
      </c>
      <c r="I351" s="10">
        <v>78923.98</v>
      </c>
      <c r="J351" s="10">
        <v>266.14999999999998</v>
      </c>
      <c r="K351" s="11" t="e">
        <f>VLOOKUP(A351,[2]Sheet4!I:M,2,0)</f>
        <v>#N/A</v>
      </c>
      <c r="L351" s="12" t="e">
        <f>IF(#REF!=0," ",IF((D351+E351+G351)&gt;#REF!,"服务费超计划成本",""))</f>
        <v>#REF!</v>
      </c>
      <c r="M351" s="15" t="e">
        <f>IF(#REF!=0," ",IF(H351&gt;#REF!,"人工成本超计划成本"," "))</f>
        <v>#REF!</v>
      </c>
      <c r="N351" s="16" t="e">
        <f>IF(#REF!=0," ",F351/#REF!)</f>
        <v>#REF!</v>
      </c>
      <c r="O351" s="16" t="e">
        <f>IF(#REF!=0," ",#REF!/#REF!)</f>
        <v>#REF!</v>
      </c>
      <c r="P351" s="16" t="e">
        <f t="shared" si="22"/>
        <v>#REF!</v>
      </c>
      <c r="Q351" s="17" t="e">
        <f t="shared" si="23"/>
        <v>#REF!</v>
      </c>
      <c r="R351" s="7">
        <v>0</v>
      </c>
      <c r="S351" s="7">
        <v>0</v>
      </c>
    </row>
    <row r="352" spans="1:19" s="1" customFormat="1" ht="14.4">
      <c r="A352" s="6" t="s">
        <v>1164</v>
      </c>
      <c r="B352" s="7">
        <f t="shared" si="20"/>
        <v>294938.68</v>
      </c>
      <c r="C352" s="8">
        <f t="shared" si="21"/>
        <v>294938.68</v>
      </c>
      <c r="D352" s="8">
        <v>0</v>
      </c>
      <c r="E352" s="9">
        <v>0</v>
      </c>
      <c r="F352" s="10">
        <v>0</v>
      </c>
      <c r="G352" s="10">
        <v>0</v>
      </c>
      <c r="H352" s="10">
        <v>2325.4899999999998</v>
      </c>
      <c r="I352" s="10">
        <v>292354.31</v>
      </c>
      <c r="J352" s="10">
        <v>258.88</v>
      </c>
      <c r="K352" s="11" t="e">
        <f>VLOOKUP(A352,[2]Sheet4!I:M,2,0)</f>
        <v>#N/A</v>
      </c>
      <c r="L352" s="12" t="e">
        <f>IF(#REF!=0," ",IF((D352+E352+G352)&gt;#REF!,"服务费超计划成本",""))</f>
        <v>#REF!</v>
      </c>
      <c r="M352" s="15" t="e">
        <f>IF(#REF!=0," ",IF(H352&gt;#REF!,"人工成本超计划成本"," "))</f>
        <v>#REF!</v>
      </c>
      <c r="N352" s="16" t="e">
        <f>IF(#REF!=0," ",F352/#REF!)</f>
        <v>#REF!</v>
      </c>
      <c r="O352" s="16" t="e">
        <f>IF(#REF!=0," ",#REF!/#REF!)</f>
        <v>#REF!</v>
      </c>
      <c r="P352" s="16" t="e">
        <f t="shared" si="22"/>
        <v>#REF!</v>
      </c>
      <c r="Q352" s="17" t="e">
        <f t="shared" si="23"/>
        <v>#REF!</v>
      </c>
      <c r="R352" s="7">
        <v>0</v>
      </c>
      <c r="S352" s="7">
        <v>0</v>
      </c>
    </row>
    <row r="353" spans="1:19" s="1" customFormat="1" ht="14.4">
      <c r="A353" s="6" t="s">
        <v>1165</v>
      </c>
      <c r="B353" s="7">
        <f t="shared" si="20"/>
        <v>58201.599999999999</v>
      </c>
      <c r="C353" s="8">
        <f t="shared" si="21"/>
        <v>58201.599999999999</v>
      </c>
      <c r="D353" s="8">
        <v>0</v>
      </c>
      <c r="E353" s="9">
        <v>0</v>
      </c>
      <c r="F353" s="10">
        <v>0</v>
      </c>
      <c r="G353" s="10">
        <v>0</v>
      </c>
      <c r="H353" s="10">
        <v>0</v>
      </c>
      <c r="I353" s="10">
        <v>58201.599999999999</v>
      </c>
      <c r="J353" s="10">
        <v>0</v>
      </c>
      <c r="K353" s="11" t="e">
        <f>VLOOKUP(A353,[2]Sheet4!I:M,2,0)</f>
        <v>#N/A</v>
      </c>
      <c r="L353" s="12" t="e">
        <f>IF(#REF!=0," ",IF((D353+E353+G353)&gt;#REF!,"服务费超计划成本",""))</f>
        <v>#REF!</v>
      </c>
      <c r="M353" s="15" t="e">
        <f>IF(#REF!=0," ",IF(H353&gt;#REF!,"人工成本超计划成本"," "))</f>
        <v>#REF!</v>
      </c>
      <c r="N353" s="16" t="e">
        <f>IF(#REF!=0," ",F353/#REF!)</f>
        <v>#REF!</v>
      </c>
      <c r="O353" s="16" t="e">
        <f>IF(#REF!=0," ",#REF!/#REF!)</f>
        <v>#REF!</v>
      </c>
      <c r="P353" s="16" t="e">
        <f t="shared" si="22"/>
        <v>#REF!</v>
      </c>
      <c r="Q353" s="17" t="e">
        <f t="shared" si="23"/>
        <v>#REF!</v>
      </c>
      <c r="R353" s="7">
        <v>0</v>
      </c>
      <c r="S353" s="7">
        <v>0</v>
      </c>
    </row>
    <row r="354" spans="1:19" s="1" customFormat="1" ht="14.4">
      <c r="A354" s="6" t="s">
        <v>1166</v>
      </c>
      <c r="B354" s="7">
        <f t="shared" si="20"/>
        <v>55971.6</v>
      </c>
      <c r="C354" s="8">
        <f t="shared" si="21"/>
        <v>55971.6</v>
      </c>
      <c r="D354" s="8">
        <v>0</v>
      </c>
      <c r="E354" s="9">
        <v>0</v>
      </c>
      <c r="F354" s="10">
        <v>0</v>
      </c>
      <c r="G354" s="10">
        <v>0</v>
      </c>
      <c r="H354" s="10">
        <v>0</v>
      </c>
      <c r="I354" s="10">
        <v>55971.6</v>
      </c>
      <c r="J354" s="10">
        <v>0</v>
      </c>
      <c r="K354" s="11" t="e">
        <f>VLOOKUP(A354,[2]Sheet4!I:M,2,0)</f>
        <v>#N/A</v>
      </c>
      <c r="L354" s="12" t="e">
        <f>IF(#REF!=0," ",IF((D354+E354+G354)&gt;#REF!,"服务费超计划成本",""))</f>
        <v>#REF!</v>
      </c>
      <c r="M354" s="15" t="e">
        <f>IF(#REF!=0," ",IF(H354&gt;#REF!,"人工成本超计划成本"," "))</f>
        <v>#REF!</v>
      </c>
      <c r="N354" s="16" t="e">
        <f>IF(#REF!=0," ",F354/#REF!)</f>
        <v>#REF!</v>
      </c>
      <c r="O354" s="16" t="e">
        <f>IF(#REF!=0," ",#REF!/#REF!)</f>
        <v>#REF!</v>
      </c>
      <c r="P354" s="16" t="e">
        <f t="shared" si="22"/>
        <v>#REF!</v>
      </c>
      <c r="Q354" s="17" t="e">
        <f t="shared" si="23"/>
        <v>#REF!</v>
      </c>
      <c r="R354" s="7">
        <v>0</v>
      </c>
      <c r="S354" s="7">
        <v>0</v>
      </c>
    </row>
    <row r="355" spans="1:19" s="1" customFormat="1" ht="14.4">
      <c r="A355" s="6" t="s">
        <v>1167</v>
      </c>
      <c r="B355" s="7">
        <f t="shared" si="20"/>
        <v>59225.09</v>
      </c>
      <c r="C355" s="8">
        <f t="shared" si="21"/>
        <v>59225.09</v>
      </c>
      <c r="D355" s="8">
        <v>0</v>
      </c>
      <c r="E355" s="9">
        <v>0</v>
      </c>
      <c r="F355" s="10">
        <v>0</v>
      </c>
      <c r="G355" s="10">
        <v>0</v>
      </c>
      <c r="H355" s="10">
        <v>0</v>
      </c>
      <c r="I355" s="10">
        <v>59225.09</v>
      </c>
      <c r="J355" s="10">
        <v>0</v>
      </c>
      <c r="K355" s="11" t="e">
        <f>VLOOKUP(A355,[2]Sheet4!I:M,2,0)</f>
        <v>#N/A</v>
      </c>
      <c r="L355" s="12" t="e">
        <f>IF(#REF!=0," ",IF((D355+E355+G355)&gt;#REF!,"服务费超计划成本",""))</f>
        <v>#REF!</v>
      </c>
      <c r="M355" s="15" t="e">
        <f>IF(#REF!=0," ",IF(H355&gt;#REF!,"人工成本超计划成本"," "))</f>
        <v>#REF!</v>
      </c>
      <c r="N355" s="16" t="e">
        <f>IF(#REF!=0," ",F355/#REF!)</f>
        <v>#REF!</v>
      </c>
      <c r="O355" s="16" t="e">
        <f>IF(#REF!=0," ",#REF!/#REF!)</f>
        <v>#REF!</v>
      </c>
      <c r="P355" s="16" t="e">
        <f t="shared" si="22"/>
        <v>#REF!</v>
      </c>
      <c r="Q355" s="17" t="e">
        <f t="shared" si="23"/>
        <v>#REF!</v>
      </c>
      <c r="R355" s="7">
        <v>0</v>
      </c>
      <c r="S355" s="7">
        <v>0</v>
      </c>
    </row>
    <row r="356" spans="1:19" s="1" customFormat="1" ht="14.4">
      <c r="A356" s="6" t="s">
        <v>1168</v>
      </c>
      <c r="B356" s="7">
        <f t="shared" si="20"/>
        <v>366268.89999999997</v>
      </c>
      <c r="C356" s="8">
        <f t="shared" si="21"/>
        <v>366268.89999999997</v>
      </c>
      <c r="D356" s="8">
        <v>0</v>
      </c>
      <c r="E356" s="9">
        <v>0</v>
      </c>
      <c r="F356" s="10">
        <v>0</v>
      </c>
      <c r="G356" s="10">
        <v>0</v>
      </c>
      <c r="H356" s="10">
        <v>6571.06</v>
      </c>
      <c r="I356" s="10">
        <v>358836.47999999998</v>
      </c>
      <c r="J356" s="10">
        <v>861.36</v>
      </c>
      <c r="K356" s="11" t="e">
        <f>VLOOKUP(A356,[2]Sheet4!I:M,2,0)</f>
        <v>#N/A</v>
      </c>
      <c r="L356" s="12" t="e">
        <f>IF(#REF!=0," ",IF((D356+E356+G356)&gt;#REF!,"服务费超计划成本",""))</f>
        <v>#REF!</v>
      </c>
      <c r="M356" s="15" t="e">
        <f>IF(#REF!=0," ",IF(H356&gt;#REF!,"人工成本超计划成本"," "))</f>
        <v>#REF!</v>
      </c>
      <c r="N356" s="16" t="e">
        <f>IF(#REF!=0," ",F356/#REF!)</f>
        <v>#REF!</v>
      </c>
      <c r="O356" s="16" t="e">
        <f>IF(#REF!=0," ",#REF!/#REF!)</f>
        <v>#REF!</v>
      </c>
      <c r="P356" s="16" t="e">
        <f t="shared" si="22"/>
        <v>#REF!</v>
      </c>
      <c r="Q356" s="17" t="e">
        <f t="shared" si="23"/>
        <v>#REF!</v>
      </c>
      <c r="R356" s="7">
        <v>0</v>
      </c>
      <c r="S356" s="7">
        <v>0</v>
      </c>
    </row>
    <row r="357" spans="1:19" s="1" customFormat="1" ht="14.4">
      <c r="A357" s="6" t="s">
        <v>1169</v>
      </c>
      <c r="B357" s="7">
        <f t="shared" si="20"/>
        <v>375277.50999999995</v>
      </c>
      <c r="C357" s="8">
        <f t="shared" si="21"/>
        <v>375277.50999999995</v>
      </c>
      <c r="D357" s="8">
        <v>0</v>
      </c>
      <c r="E357" s="9">
        <v>0</v>
      </c>
      <c r="F357" s="10">
        <v>0</v>
      </c>
      <c r="G357" s="10">
        <v>0</v>
      </c>
      <c r="H357" s="10">
        <v>13309.61</v>
      </c>
      <c r="I357" s="10">
        <v>359043.47</v>
      </c>
      <c r="J357" s="10">
        <v>2924.43</v>
      </c>
      <c r="K357" s="11" t="e">
        <f>VLOOKUP(A357,[2]Sheet4!I:M,2,0)</f>
        <v>#N/A</v>
      </c>
      <c r="L357" s="12" t="e">
        <f>IF(#REF!=0," ",IF((D357+E357+G357)&gt;#REF!,"服务费超计划成本",""))</f>
        <v>#REF!</v>
      </c>
      <c r="M357" s="15" t="e">
        <f>IF(#REF!=0," ",IF(H357&gt;#REF!,"人工成本超计划成本"," "))</f>
        <v>#REF!</v>
      </c>
      <c r="N357" s="16" t="e">
        <f>IF(#REF!=0," ",F357/#REF!)</f>
        <v>#REF!</v>
      </c>
      <c r="O357" s="16" t="e">
        <f>IF(#REF!=0," ",#REF!/#REF!)</f>
        <v>#REF!</v>
      </c>
      <c r="P357" s="16" t="e">
        <f t="shared" si="22"/>
        <v>#REF!</v>
      </c>
      <c r="Q357" s="17" t="e">
        <f t="shared" si="23"/>
        <v>#REF!</v>
      </c>
      <c r="R357" s="7">
        <v>0</v>
      </c>
      <c r="S357" s="7">
        <v>0</v>
      </c>
    </row>
    <row r="358" spans="1:19" s="1" customFormat="1" ht="14.4">
      <c r="A358" s="6" t="s">
        <v>1170</v>
      </c>
      <c r="B358" s="7">
        <f t="shared" si="20"/>
        <v>261907.20000000001</v>
      </c>
      <c r="C358" s="8">
        <f t="shared" si="21"/>
        <v>261907.20000000001</v>
      </c>
      <c r="D358" s="8">
        <v>0</v>
      </c>
      <c r="E358" s="9">
        <v>0</v>
      </c>
      <c r="F358" s="10">
        <v>0</v>
      </c>
      <c r="G358" s="10">
        <v>0</v>
      </c>
      <c r="H358" s="10">
        <v>0</v>
      </c>
      <c r="I358" s="10">
        <v>261907.20000000001</v>
      </c>
      <c r="J358" s="10">
        <v>0</v>
      </c>
      <c r="K358" s="11" t="e">
        <f>VLOOKUP(A358,[2]Sheet4!I:M,2,0)</f>
        <v>#N/A</v>
      </c>
      <c r="L358" s="12" t="e">
        <f>IF(#REF!=0," ",IF((D358+E358+G358)&gt;#REF!,"服务费超计划成本",""))</f>
        <v>#REF!</v>
      </c>
      <c r="M358" s="15" t="e">
        <f>IF(#REF!=0," ",IF(H358&gt;#REF!,"人工成本超计划成本"," "))</f>
        <v>#REF!</v>
      </c>
      <c r="N358" s="16" t="e">
        <f>IF(#REF!=0," ",F358/#REF!)</f>
        <v>#REF!</v>
      </c>
      <c r="O358" s="16" t="e">
        <f>IF(#REF!=0," ",#REF!/#REF!)</f>
        <v>#REF!</v>
      </c>
      <c r="P358" s="16" t="e">
        <f t="shared" si="22"/>
        <v>#REF!</v>
      </c>
      <c r="Q358" s="17" t="e">
        <f t="shared" si="23"/>
        <v>#REF!</v>
      </c>
      <c r="R358" s="7">
        <v>0</v>
      </c>
      <c r="S358" s="7">
        <v>0</v>
      </c>
    </row>
    <row r="359" spans="1:19" s="1" customFormat="1" ht="14.4">
      <c r="A359" s="6" t="s">
        <v>1171</v>
      </c>
      <c r="B359" s="7">
        <f t="shared" si="20"/>
        <v>221166.07999999999</v>
      </c>
      <c r="C359" s="8">
        <f t="shared" si="21"/>
        <v>221166.07999999999</v>
      </c>
      <c r="D359" s="8">
        <v>0</v>
      </c>
      <c r="E359" s="9">
        <v>0</v>
      </c>
      <c r="F359" s="10">
        <v>0</v>
      </c>
      <c r="G359" s="10">
        <v>0</v>
      </c>
      <c r="H359" s="10">
        <v>0</v>
      </c>
      <c r="I359" s="10">
        <v>221166.07999999999</v>
      </c>
      <c r="J359" s="10">
        <v>0</v>
      </c>
      <c r="K359" s="11" t="e">
        <f>VLOOKUP(A359,[2]Sheet4!I:M,2,0)</f>
        <v>#N/A</v>
      </c>
      <c r="L359" s="12" t="e">
        <f>IF(#REF!=0," ",IF((D359+E359+G359)&gt;#REF!,"服务费超计划成本",""))</f>
        <v>#REF!</v>
      </c>
      <c r="M359" s="15" t="e">
        <f>IF(#REF!=0," ",IF(H359&gt;#REF!,"人工成本超计划成本"," "))</f>
        <v>#REF!</v>
      </c>
      <c r="N359" s="16" t="e">
        <f>IF(#REF!=0," ",F359/#REF!)</f>
        <v>#REF!</v>
      </c>
      <c r="O359" s="16" t="e">
        <f>IF(#REF!=0," ",#REF!/#REF!)</f>
        <v>#REF!</v>
      </c>
      <c r="P359" s="16" t="e">
        <f t="shared" si="22"/>
        <v>#REF!</v>
      </c>
      <c r="Q359" s="17" t="e">
        <f t="shared" si="23"/>
        <v>#REF!</v>
      </c>
      <c r="R359" s="7">
        <v>0</v>
      </c>
      <c r="S359" s="7">
        <v>0</v>
      </c>
    </row>
    <row r="360" spans="1:19" s="1" customFormat="1" ht="14.4">
      <c r="A360" s="6" t="s">
        <v>1172</v>
      </c>
      <c r="B360" s="7">
        <f t="shared" si="20"/>
        <v>232806.39999999999</v>
      </c>
      <c r="C360" s="8">
        <f t="shared" si="21"/>
        <v>232806.39999999999</v>
      </c>
      <c r="D360" s="8">
        <v>0</v>
      </c>
      <c r="E360" s="9">
        <v>0</v>
      </c>
      <c r="F360" s="10">
        <v>0</v>
      </c>
      <c r="G360" s="10">
        <v>0</v>
      </c>
      <c r="H360" s="10">
        <v>0</v>
      </c>
      <c r="I360" s="10">
        <v>232806.39999999999</v>
      </c>
      <c r="J360" s="10">
        <v>0</v>
      </c>
      <c r="K360" s="11" t="e">
        <f>VLOOKUP(A360,[2]Sheet4!I:M,2,0)</f>
        <v>#N/A</v>
      </c>
      <c r="L360" s="12" t="e">
        <f>IF(#REF!=0," ",IF((D360+E360+G360)&gt;#REF!,"服务费超计划成本",""))</f>
        <v>#REF!</v>
      </c>
      <c r="M360" s="15" t="e">
        <f>IF(#REF!=0," ",IF(H360&gt;#REF!,"人工成本超计划成本"," "))</f>
        <v>#REF!</v>
      </c>
      <c r="N360" s="16" t="e">
        <f>IF(#REF!=0," ",F360/#REF!)</f>
        <v>#REF!</v>
      </c>
      <c r="O360" s="16" t="e">
        <f>IF(#REF!=0," ",#REF!/#REF!)</f>
        <v>#REF!</v>
      </c>
      <c r="P360" s="16" t="e">
        <f t="shared" si="22"/>
        <v>#REF!</v>
      </c>
      <c r="Q360" s="17" t="e">
        <f t="shared" si="23"/>
        <v>#REF!</v>
      </c>
      <c r="R360" s="7">
        <v>0</v>
      </c>
      <c r="S360" s="7">
        <v>0</v>
      </c>
    </row>
    <row r="361" spans="1:19" s="1" customFormat="1" ht="14.4">
      <c r="A361" s="6" t="s">
        <v>1173</v>
      </c>
      <c r="B361" s="7">
        <f t="shared" si="20"/>
        <v>201583.9</v>
      </c>
      <c r="C361" s="8">
        <f t="shared" si="21"/>
        <v>201583.9</v>
      </c>
      <c r="D361" s="8">
        <v>0</v>
      </c>
      <c r="E361" s="9">
        <v>0</v>
      </c>
      <c r="F361" s="10">
        <v>0</v>
      </c>
      <c r="G361" s="10">
        <v>0</v>
      </c>
      <c r="H361" s="10">
        <v>0</v>
      </c>
      <c r="I361" s="10">
        <v>201583.9</v>
      </c>
      <c r="J361" s="10">
        <v>0</v>
      </c>
      <c r="K361" s="11" t="e">
        <f>VLOOKUP(A361,[2]Sheet4!I:M,2,0)</f>
        <v>#N/A</v>
      </c>
      <c r="L361" s="12" t="e">
        <f>IF(#REF!=0," ",IF((D361+E361+G361)&gt;#REF!,"服务费超计划成本",""))</f>
        <v>#REF!</v>
      </c>
      <c r="M361" s="15" t="e">
        <f>IF(#REF!=0," ",IF(H361&gt;#REF!,"人工成本超计划成本"," "))</f>
        <v>#REF!</v>
      </c>
      <c r="N361" s="16" t="e">
        <f>IF(#REF!=0," ",F361/#REF!)</f>
        <v>#REF!</v>
      </c>
      <c r="O361" s="16" t="e">
        <f>IF(#REF!=0," ",#REF!/#REF!)</f>
        <v>#REF!</v>
      </c>
      <c r="P361" s="16" t="e">
        <f t="shared" si="22"/>
        <v>#REF!</v>
      </c>
      <c r="Q361" s="17" t="e">
        <f t="shared" si="23"/>
        <v>#REF!</v>
      </c>
      <c r="R361" s="7">
        <v>0</v>
      </c>
      <c r="S361" s="7">
        <v>0</v>
      </c>
    </row>
    <row r="362" spans="1:19" s="1" customFormat="1" ht="14.4">
      <c r="A362" s="6" t="s">
        <v>1174</v>
      </c>
      <c r="B362" s="7">
        <f t="shared" si="20"/>
        <v>397368.38</v>
      </c>
      <c r="C362" s="8">
        <f t="shared" si="21"/>
        <v>397368.38</v>
      </c>
      <c r="D362" s="8">
        <v>0</v>
      </c>
      <c r="E362" s="9">
        <v>0</v>
      </c>
      <c r="F362" s="10">
        <v>0</v>
      </c>
      <c r="G362" s="10">
        <v>0</v>
      </c>
      <c r="H362" s="10">
        <v>21196.01</v>
      </c>
      <c r="I362" s="10">
        <v>368864.92</v>
      </c>
      <c r="J362" s="10">
        <v>7307.45</v>
      </c>
      <c r="K362" s="11" t="e">
        <f>VLOOKUP(A362,[2]Sheet4!I:M,2,0)</f>
        <v>#N/A</v>
      </c>
      <c r="L362" s="12" t="e">
        <f>IF(#REF!=0," ",IF((D362+E362+G362)&gt;#REF!,"服务费超计划成本",""))</f>
        <v>#REF!</v>
      </c>
      <c r="M362" s="15" t="e">
        <f>IF(#REF!=0," ",IF(H362&gt;#REF!,"人工成本超计划成本"," "))</f>
        <v>#REF!</v>
      </c>
      <c r="N362" s="16" t="e">
        <f>IF(#REF!=0," ",F362/#REF!)</f>
        <v>#REF!</v>
      </c>
      <c r="O362" s="16" t="e">
        <f>IF(#REF!=0," ",#REF!/#REF!)</f>
        <v>#REF!</v>
      </c>
      <c r="P362" s="16" t="e">
        <f t="shared" si="22"/>
        <v>#REF!</v>
      </c>
      <c r="Q362" s="17" t="e">
        <f t="shared" si="23"/>
        <v>#REF!</v>
      </c>
      <c r="R362" s="7">
        <v>0</v>
      </c>
      <c r="S362" s="7">
        <v>0</v>
      </c>
    </row>
    <row r="363" spans="1:19" s="1" customFormat="1" ht="14.4">
      <c r="A363" s="6" t="s">
        <v>1175</v>
      </c>
      <c r="B363" s="7">
        <f t="shared" si="20"/>
        <v>58201.599999999999</v>
      </c>
      <c r="C363" s="8">
        <f t="shared" si="21"/>
        <v>58201.599999999999</v>
      </c>
      <c r="D363" s="8">
        <v>0</v>
      </c>
      <c r="E363" s="9">
        <v>0</v>
      </c>
      <c r="F363" s="10">
        <v>0</v>
      </c>
      <c r="G363" s="10">
        <v>0</v>
      </c>
      <c r="H363" s="10">
        <v>0</v>
      </c>
      <c r="I363" s="10">
        <v>58201.599999999999</v>
      </c>
      <c r="J363" s="10">
        <v>0</v>
      </c>
      <c r="K363" s="11" t="e">
        <f>VLOOKUP(A363,[2]Sheet4!I:M,2,0)</f>
        <v>#N/A</v>
      </c>
      <c r="L363" s="12" t="e">
        <f>IF(#REF!=0," ",IF((D363+E363+G363)&gt;#REF!,"服务费超计划成本",""))</f>
        <v>#REF!</v>
      </c>
      <c r="M363" s="15" t="e">
        <f>IF(#REF!=0," ",IF(H363&gt;#REF!,"人工成本超计划成本"," "))</f>
        <v>#REF!</v>
      </c>
      <c r="N363" s="16" t="e">
        <f>IF(#REF!=0," ",F363/#REF!)</f>
        <v>#REF!</v>
      </c>
      <c r="O363" s="16" t="e">
        <f>IF(#REF!=0," ",#REF!/#REF!)</f>
        <v>#REF!</v>
      </c>
      <c r="P363" s="16" t="e">
        <f t="shared" si="22"/>
        <v>#REF!</v>
      </c>
      <c r="Q363" s="17" t="e">
        <f t="shared" si="23"/>
        <v>#REF!</v>
      </c>
      <c r="R363" s="7">
        <v>0</v>
      </c>
      <c r="S363" s="7">
        <v>0</v>
      </c>
    </row>
    <row r="364" spans="1:19" s="1" customFormat="1" ht="14.4">
      <c r="A364" s="6" t="s">
        <v>1176</v>
      </c>
      <c r="B364" s="7">
        <f t="shared" si="20"/>
        <v>72752</v>
      </c>
      <c r="C364" s="8">
        <f t="shared" si="21"/>
        <v>72752</v>
      </c>
      <c r="D364" s="8">
        <v>0</v>
      </c>
      <c r="E364" s="9">
        <v>0</v>
      </c>
      <c r="F364" s="10">
        <v>0</v>
      </c>
      <c r="G364" s="10">
        <v>0</v>
      </c>
      <c r="H364" s="10">
        <v>0</v>
      </c>
      <c r="I364" s="10">
        <v>72752</v>
      </c>
      <c r="J364" s="10">
        <v>0</v>
      </c>
      <c r="K364" s="11" t="e">
        <f>VLOOKUP(A364,[2]Sheet4!I:M,2,0)</f>
        <v>#N/A</v>
      </c>
      <c r="L364" s="12" t="e">
        <f>IF(#REF!=0," ",IF((D364+E364+G364)&gt;#REF!,"服务费超计划成本",""))</f>
        <v>#REF!</v>
      </c>
      <c r="M364" s="15" t="e">
        <f>IF(#REF!=0," ",IF(H364&gt;#REF!,"人工成本超计划成本"," "))</f>
        <v>#REF!</v>
      </c>
      <c r="N364" s="16" t="e">
        <f>IF(#REF!=0," ",F364/#REF!)</f>
        <v>#REF!</v>
      </c>
      <c r="O364" s="16" t="e">
        <f>IF(#REF!=0," ",#REF!/#REF!)</f>
        <v>#REF!</v>
      </c>
      <c r="P364" s="16" t="e">
        <f t="shared" si="22"/>
        <v>#REF!</v>
      </c>
      <c r="Q364" s="17" t="e">
        <f t="shared" si="23"/>
        <v>#REF!</v>
      </c>
      <c r="R364" s="7">
        <v>0</v>
      </c>
      <c r="S364" s="7">
        <v>0</v>
      </c>
    </row>
    <row r="365" spans="1:19" s="1" customFormat="1" ht="14.4">
      <c r="A365" s="6" t="s">
        <v>1177</v>
      </c>
      <c r="B365" s="7">
        <f t="shared" si="20"/>
        <v>58201.599999999999</v>
      </c>
      <c r="C365" s="8">
        <f t="shared" si="21"/>
        <v>58201.599999999999</v>
      </c>
      <c r="D365" s="8">
        <v>0</v>
      </c>
      <c r="E365" s="9">
        <v>0</v>
      </c>
      <c r="F365" s="10">
        <v>0</v>
      </c>
      <c r="G365" s="10">
        <v>0</v>
      </c>
      <c r="H365" s="10">
        <v>0</v>
      </c>
      <c r="I365" s="10">
        <v>58201.599999999999</v>
      </c>
      <c r="J365" s="10">
        <v>0</v>
      </c>
      <c r="K365" s="11" t="e">
        <f>VLOOKUP(A365,[2]Sheet4!I:M,2,0)</f>
        <v>#N/A</v>
      </c>
      <c r="L365" s="12" t="e">
        <f>IF(#REF!=0," ",IF((D365+E365+G365)&gt;#REF!,"服务费超计划成本",""))</f>
        <v>#REF!</v>
      </c>
      <c r="M365" s="15" t="e">
        <f>IF(#REF!=0," ",IF(H365&gt;#REF!,"人工成本超计划成本"," "))</f>
        <v>#REF!</v>
      </c>
      <c r="N365" s="16" t="e">
        <f>IF(#REF!=0," ",F365/#REF!)</f>
        <v>#REF!</v>
      </c>
      <c r="O365" s="16" t="e">
        <f>IF(#REF!=0," ",#REF!/#REF!)</f>
        <v>#REF!</v>
      </c>
      <c r="P365" s="16" t="e">
        <f t="shared" si="22"/>
        <v>#REF!</v>
      </c>
      <c r="Q365" s="17" t="e">
        <f t="shared" si="23"/>
        <v>#REF!</v>
      </c>
      <c r="R365" s="7">
        <v>0</v>
      </c>
      <c r="S365" s="7">
        <v>0</v>
      </c>
    </row>
    <row r="366" spans="1:19" s="1" customFormat="1" ht="14.4">
      <c r="A366" s="6" t="s">
        <v>1178</v>
      </c>
      <c r="B366" s="7">
        <f t="shared" si="20"/>
        <v>287976.99</v>
      </c>
      <c r="C366" s="8">
        <f t="shared" si="21"/>
        <v>287976.99</v>
      </c>
      <c r="D366" s="8">
        <v>0</v>
      </c>
      <c r="E366" s="9">
        <v>0</v>
      </c>
      <c r="F366" s="10">
        <v>0</v>
      </c>
      <c r="G366" s="10">
        <v>0</v>
      </c>
      <c r="H366" s="10">
        <v>0</v>
      </c>
      <c r="I366" s="10">
        <v>287976.99</v>
      </c>
      <c r="J366" s="10">
        <v>0</v>
      </c>
      <c r="K366" s="11" t="e">
        <f>VLOOKUP(A366,[2]Sheet4!I:M,2,0)</f>
        <v>#N/A</v>
      </c>
      <c r="L366" s="12" t="e">
        <f>IF(#REF!=0," ",IF((D366+E366+G366)&gt;#REF!,"服务费超计划成本",""))</f>
        <v>#REF!</v>
      </c>
      <c r="M366" s="15" t="e">
        <f>IF(#REF!=0," ",IF(H366&gt;#REF!,"人工成本超计划成本"," "))</f>
        <v>#REF!</v>
      </c>
      <c r="N366" s="16" t="e">
        <f>IF(#REF!=0," ",F366/#REF!)</f>
        <v>#REF!</v>
      </c>
      <c r="O366" s="16" t="e">
        <f>IF(#REF!=0," ",#REF!/#REF!)</f>
        <v>#REF!</v>
      </c>
      <c r="P366" s="16" t="e">
        <f t="shared" si="22"/>
        <v>#REF!</v>
      </c>
      <c r="Q366" s="17" t="e">
        <f t="shared" si="23"/>
        <v>#REF!</v>
      </c>
      <c r="R366" s="7">
        <v>0</v>
      </c>
      <c r="S366" s="7">
        <v>0</v>
      </c>
    </row>
    <row r="367" spans="1:19" s="1" customFormat="1" ht="14.4">
      <c r="A367" s="6" t="s">
        <v>1179</v>
      </c>
      <c r="B367" s="7">
        <f t="shared" si="20"/>
        <v>85743.6</v>
      </c>
      <c r="C367" s="8">
        <f t="shared" si="21"/>
        <v>85743.6</v>
      </c>
      <c r="D367" s="8">
        <v>0</v>
      </c>
      <c r="E367" s="9">
        <v>0</v>
      </c>
      <c r="F367" s="10">
        <v>0</v>
      </c>
      <c r="G367" s="10">
        <v>0</v>
      </c>
      <c r="H367" s="10">
        <v>0</v>
      </c>
      <c r="I367" s="10">
        <v>85743.6</v>
      </c>
      <c r="J367" s="10">
        <v>0</v>
      </c>
      <c r="K367" s="11" t="e">
        <f>VLOOKUP(A367,[2]Sheet4!I:M,2,0)</f>
        <v>#N/A</v>
      </c>
      <c r="L367" s="12" t="e">
        <f>IF(#REF!=0," ",IF((D367+E367+G367)&gt;#REF!,"服务费超计划成本",""))</f>
        <v>#REF!</v>
      </c>
      <c r="M367" s="15" t="e">
        <f>IF(#REF!=0," ",IF(H367&gt;#REF!,"人工成本超计划成本"," "))</f>
        <v>#REF!</v>
      </c>
      <c r="N367" s="16" t="e">
        <f>IF(#REF!=0," ",F367/#REF!)</f>
        <v>#REF!</v>
      </c>
      <c r="O367" s="16" t="e">
        <f>IF(#REF!=0," ",#REF!/#REF!)</f>
        <v>#REF!</v>
      </c>
      <c r="P367" s="16" t="e">
        <f t="shared" si="22"/>
        <v>#REF!</v>
      </c>
      <c r="Q367" s="17" t="e">
        <f t="shared" si="23"/>
        <v>#REF!</v>
      </c>
      <c r="R367" s="7">
        <v>0</v>
      </c>
      <c r="S367" s="7">
        <v>0</v>
      </c>
    </row>
    <row r="368" spans="1:19" s="1" customFormat="1" ht="14.4">
      <c r="A368" s="6" t="s">
        <v>1180</v>
      </c>
      <c r="B368" s="7">
        <f t="shared" si="20"/>
        <v>107237.18</v>
      </c>
      <c r="C368" s="8">
        <f t="shared" si="21"/>
        <v>107237.18</v>
      </c>
      <c r="D368" s="8">
        <v>0</v>
      </c>
      <c r="E368" s="9">
        <v>0</v>
      </c>
      <c r="F368" s="10">
        <v>0</v>
      </c>
      <c r="G368" s="10">
        <v>0</v>
      </c>
      <c r="H368" s="10">
        <v>1552.59</v>
      </c>
      <c r="I368" s="10">
        <v>105059.78</v>
      </c>
      <c r="J368" s="10">
        <v>624.80999999999995</v>
      </c>
      <c r="K368" s="11" t="e">
        <f>VLOOKUP(A368,[2]Sheet4!I:M,2,0)</f>
        <v>#N/A</v>
      </c>
      <c r="L368" s="12" t="e">
        <f>IF(#REF!=0," ",IF((D368+E368+G368)&gt;#REF!,"服务费超计划成本",""))</f>
        <v>#REF!</v>
      </c>
      <c r="M368" s="15" t="e">
        <f>IF(#REF!=0," ",IF(H368&gt;#REF!,"人工成本超计划成本"," "))</f>
        <v>#REF!</v>
      </c>
      <c r="N368" s="16" t="e">
        <f>IF(#REF!=0," ",F368/#REF!)</f>
        <v>#REF!</v>
      </c>
      <c r="O368" s="16" t="e">
        <f>IF(#REF!=0," ",#REF!/#REF!)</f>
        <v>#REF!</v>
      </c>
      <c r="P368" s="16" t="e">
        <f t="shared" si="22"/>
        <v>#REF!</v>
      </c>
      <c r="Q368" s="17" t="e">
        <f t="shared" si="23"/>
        <v>#REF!</v>
      </c>
      <c r="R368" s="7">
        <v>0</v>
      </c>
      <c r="S368" s="7">
        <v>0</v>
      </c>
    </row>
    <row r="369" spans="1:19" s="1" customFormat="1" ht="14.4">
      <c r="A369" s="6" t="s">
        <v>1181</v>
      </c>
      <c r="B369" s="7">
        <f t="shared" si="20"/>
        <v>200706.62999999998</v>
      </c>
      <c r="C369" s="8">
        <f t="shared" si="21"/>
        <v>200706.62999999998</v>
      </c>
      <c r="D369" s="8">
        <v>0</v>
      </c>
      <c r="E369" s="9">
        <v>0</v>
      </c>
      <c r="F369" s="10">
        <v>0</v>
      </c>
      <c r="G369" s="10">
        <v>0</v>
      </c>
      <c r="H369" s="10">
        <v>8951.39</v>
      </c>
      <c r="I369" s="10">
        <v>190327.97</v>
      </c>
      <c r="J369" s="10">
        <v>1427.27</v>
      </c>
      <c r="K369" s="11" t="e">
        <f>VLOOKUP(A369,[2]Sheet4!I:M,2,0)</f>
        <v>#N/A</v>
      </c>
      <c r="L369" s="12" t="e">
        <f>IF(#REF!=0," ",IF((D369+E369+G369)&gt;#REF!,"服务费超计划成本",""))</f>
        <v>#REF!</v>
      </c>
      <c r="M369" s="15" t="e">
        <f>IF(#REF!=0," ",IF(H369&gt;#REF!,"人工成本超计划成本"," "))</f>
        <v>#REF!</v>
      </c>
      <c r="N369" s="16" t="e">
        <f>IF(#REF!=0," ",F369/#REF!)</f>
        <v>#REF!</v>
      </c>
      <c r="O369" s="16" t="e">
        <f>IF(#REF!=0," ",#REF!/#REF!)</f>
        <v>#REF!</v>
      </c>
      <c r="P369" s="16" t="e">
        <f t="shared" si="22"/>
        <v>#REF!</v>
      </c>
      <c r="Q369" s="17" t="e">
        <f t="shared" si="23"/>
        <v>#REF!</v>
      </c>
      <c r="R369" s="7">
        <v>0</v>
      </c>
      <c r="S369" s="7">
        <v>0</v>
      </c>
    </row>
    <row r="370" spans="1:19" s="1" customFormat="1" ht="14.4">
      <c r="A370" s="6" t="s">
        <v>1182</v>
      </c>
      <c r="B370" s="7">
        <f t="shared" si="20"/>
        <v>85743.6</v>
      </c>
      <c r="C370" s="8">
        <f t="shared" si="21"/>
        <v>85743.6</v>
      </c>
      <c r="D370" s="8">
        <v>0</v>
      </c>
      <c r="E370" s="9">
        <v>0</v>
      </c>
      <c r="F370" s="10">
        <v>0</v>
      </c>
      <c r="G370" s="10">
        <v>0</v>
      </c>
      <c r="H370" s="10">
        <v>0</v>
      </c>
      <c r="I370" s="10">
        <v>85743.6</v>
      </c>
      <c r="J370" s="10">
        <v>0</v>
      </c>
      <c r="K370" s="11" t="e">
        <f>VLOOKUP(A370,[2]Sheet4!I:M,2,0)</f>
        <v>#N/A</v>
      </c>
      <c r="L370" s="12" t="e">
        <f>IF(#REF!=0," ",IF((D370+E370+G370)&gt;#REF!,"服务费超计划成本",""))</f>
        <v>#REF!</v>
      </c>
      <c r="M370" s="15" t="e">
        <f>IF(#REF!=0," ",IF(H370&gt;#REF!,"人工成本超计划成本"," "))</f>
        <v>#REF!</v>
      </c>
      <c r="N370" s="16" t="e">
        <f>IF(#REF!=0," ",F370/#REF!)</f>
        <v>#REF!</v>
      </c>
      <c r="O370" s="16" t="e">
        <f>IF(#REF!=0," ",#REF!/#REF!)</f>
        <v>#REF!</v>
      </c>
      <c r="P370" s="16" t="e">
        <f t="shared" si="22"/>
        <v>#REF!</v>
      </c>
      <c r="Q370" s="17" t="e">
        <f t="shared" si="23"/>
        <v>#REF!</v>
      </c>
      <c r="R370" s="7">
        <v>0</v>
      </c>
      <c r="S370" s="7">
        <v>0</v>
      </c>
    </row>
    <row r="371" spans="1:19" s="1" customFormat="1" ht="14.4">
      <c r="A371" s="6" t="s">
        <v>1183</v>
      </c>
      <c r="B371" s="7">
        <f t="shared" si="20"/>
        <v>134168.22</v>
      </c>
      <c r="C371" s="8">
        <f t="shared" si="21"/>
        <v>134168.22</v>
      </c>
      <c r="D371" s="8">
        <v>0</v>
      </c>
      <c r="E371" s="9">
        <v>0</v>
      </c>
      <c r="F371" s="10">
        <v>0</v>
      </c>
      <c r="G371" s="10">
        <v>0</v>
      </c>
      <c r="H371" s="10">
        <v>1552.59</v>
      </c>
      <c r="I371" s="10">
        <v>131990.82</v>
      </c>
      <c r="J371" s="10">
        <v>624.80999999999995</v>
      </c>
      <c r="K371" s="11" t="e">
        <f>VLOOKUP(A371,[2]Sheet4!I:M,2,0)</f>
        <v>#N/A</v>
      </c>
      <c r="L371" s="12" t="e">
        <f>IF(#REF!=0," ",IF((D371+E371+G371)&gt;#REF!,"服务费超计划成本",""))</f>
        <v>#REF!</v>
      </c>
      <c r="M371" s="15" t="e">
        <f>IF(#REF!=0," ",IF(H371&gt;#REF!,"人工成本超计划成本"," "))</f>
        <v>#REF!</v>
      </c>
      <c r="N371" s="16" t="e">
        <f>IF(#REF!=0," ",F371/#REF!)</f>
        <v>#REF!</v>
      </c>
      <c r="O371" s="16" t="e">
        <f>IF(#REF!=0," ",#REF!/#REF!)</f>
        <v>#REF!</v>
      </c>
      <c r="P371" s="16" t="e">
        <f t="shared" si="22"/>
        <v>#REF!</v>
      </c>
      <c r="Q371" s="17" t="e">
        <f t="shared" si="23"/>
        <v>#REF!</v>
      </c>
      <c r="R371" s="7">
        <v>0</v>
      </c>
      <c r="S371" s="7">
        <v>0</v>
      </c>
    </row>
    <row r="372" spans="1:19" s="1" customFormat="1" ht="14.4">
      <c r="A372" s="6" t="s">
        <v>1184</v>
      </c>
      <c r="B372" s="7">
        <f t="shared" si="20"/>
        <v>756872.06</v>
      </c>
      <c r="C372" s="8">
        <f t="shared" si="21"/>
        <v>756872.06</v>
      </c>
      <c r="D372" s="8">
        <v>0</v>
      </c>
      <c r="E372" s="9">
        <v>0</v>
      </c>
      <c r="F372" s="10">
        <v>70796.460000000006</v>
      </c>
      <c r="G372" s="10">
        <v>0</v>
      </c>
      <c r="H372" s="10">
        <v>11211.84</v>
      </c>
      <c r="I372" s="10">
        <v>669469.48</v>
      </c>
      <c r="J372" s="10">
        <v>5394.28</v>
      </c>
      <c r="K372" s="11" t="e">
        <f>VLOOKUP(A372,[2]Sheet4!I:M,2,0)</f>
        <v>#N/A</v>
      </c>
      <c r="L372" s="12" t="e">
        <f>IF(#REF!=0," ",IF((D372+E372+G372)&gt;#REF!,"服务费超计划成本",""))</f>
        <v>#REF!</v>
      </c>
      <c r="M372" s="15" t="e">
        <f>IF(#REF!=0," ",IF(H372&gt;#REF!,"人工成本超计划成本"," "))</f>
        <v>#REF!</v>
      </c>
      <c r="N372" s="16" t="e">
        <f>IF(#REF!=0," ",F372/#REF!)</f>
        <v>#REF!</v>
      </c>
      <c r="O372" s="16" t="e">
        <f>IF(#REF!=0," ",#REF!/#REF!)</f>
        <v>#REF!</v>
      </c>
      <c r="P372" s="16" t="e">
        <f t="shared" si="22"/>
        <v>#REF!</v>
      </c>
      <c r="Q372" s="17" t="e">
        <f t="shared" si="23"/>
        <v>#REF!</v>
      </c>
      <c r="R372" s="7">
        <v>0</v>
      </c>
      <c r="S372" s="7">
        <v>0</v>
      </c>
    </row>
    <row r="373" spans="1:19" s="1" customFormat="1" ht="14.4">
      <c r="A373" s="6" t="s">
        <v>1185</v>
      </c>
      <c r="B373" s="7">
        <f t="shared" si="20"/>
        <v>176186.38</v>
      </c>
      <c r="C373" s="8">
        <f t="shared" si="21"/>
        <v>176186.38</v>
      </c>
      <c r="D373" s="8">
        <v>0</v>
      </c>
      <c r="E373" s="9">
        <v>0</v>
      </c>
      <c r="F373" s="10">
        <v>0</v>
      </c>
      <c r="G373" s="10">
        <v>0</v>
      </c>
      <c r="H373" s="10">
        <v>0</v>
      </c>
      <c r="I373" s="10">
        <v>176186.38</v>
      </c>
      <c r="J373" s="10">
        <v>0</v>
      </c>
      <c r="K373" s="11" t="e">
        <f>VLOOKUP(A373,[2]Sheet4!I:M,2,0)</f>
        <v>#N/A</v>
      </c>
      <c r="L373" s="12" t="e">
        <f>IF(#REF!=0," ",IF((D373+E373+G373)&gt;#REF!,"服务费超计划成本",""))</f>
        <v>#REF!</v>
      </c>
      <c r="M373" s="15" t="e">
        <f>IF(#REF!=0," ",IF(H373&gt;#REF!,"人工成本超计划成本"," "))</f>
        <v>#REF!</v>
      </c>
      <c r="N373" s="16" t="e">
        <f>IF(#REF!=0," ",F373/#REF!)</f>
        <v>#REF!</v>
      </c>
      <c r="O373" s="16" t="e">
        <f>IF(#REF!=0," ",#REF!/#REF!)</f>
        <v>#REF!</v>
      </c>
      <c r="P373" s="16" t="e">
        <f t="shared" si="22"/>
        <v>#REF!</v>
      </c>
      <c r="Q373" s="17" t="e">
        <f t="shared" si="23"/>
        <v>#REF!</v>
      </c>
      <c r="R373" s="7">
        <v>0</v>
      </c>
      <c r="S373" s="7">
        <v>0</v>
      </c>
    </row>
    <row r="374" spans="1:19" s="1" customFormat="1" ht="14.4">
      <c r="A374" s="6" t="s">
        <v>1186</v>
      </c>
      <c r="B374" s="7">
        <f t="shared" si="20"/>
        <v>85743.6</v>
      </c>
      <c r="C374" s="8">
        <f t="shared" si="21"/>
        <v>85743.6</v>
      </c>
      <c r="D374" s="8">
        <v>0</v>
      </c>
      <c r="E374" s="9">
        <v>0</v>
      </c>
      <c r="F374" s="10">
        <v>0</v>
      </c>
      <c r="G374" s="10">
        <v>0</v>
      </c>
      <c r="H374" s="10">
        <v>0</v>
      </c>
      <c r="I374" s="10">
        <v>85743.6</v>
      </c>
      <c r="J374" s="10">
        <v>0</v>
      </c>
      <c r="K374" s="11" t="e">
        <f>VLOOKUP(A374,[2]Sheet4!I:M,2,0)</f>
        <v>#N/A</v>
      </c>
      <c r="L374" s="12" t="e">
        <f>IF(#REF!=0," ",IF((D374+E374+G374)&gt;#REF!,"服务费超计划成本",""))</f>
        <v>#REF!</v>
      </c>
      <c r="M374" s="15" t="e">
        <f>IF(#REF!=0," ",IF(H374&gt;#REF!,"人工成本超计划成本"," "))</f>
        <v>#REF!</v>
      </c>
      <c r="N374" s="16" t="s">
        <v>1187</v>
      </c>
      <c r="O374" s="16" t="s">
        <v>1187</v>
      </c>
      <c r="P374" s="16" t="e">
        <f t="shared" si="22"/>
        <v>#REF!</v>
      </c>
      <c r="Q374" s="17" t="e">
        <f t="shared" si="23"/>
        <v>#REF!</v>
      </c>
      <c r="R374" s="7">
        <v>0</v>
      </c>
      <c r="S374" s="7">
        <v>0</v>
      </c>
    </row>
    <row r="375" spans="1:19" s="1" customFormat="1" ht="14.4">
      <c r="A375" s="6" t="s">
        <v>1188</v>
      </c>
      <c r="B375" s="7">
        <f t="shared" si="20"/>
        <v>145504</v>
      </c>
      <c r="C375" s="8">
        <f t="shared" si="21"/>
        <v>145504</v>
      </c>
      <c r="D375" s="8">
        <v>0</v>
      </c>
      <c r="E375" s="9">
        <v>0</v>
      </c>
      <c r="F375" s="10">
        <v>0</v>
      </c>
      <c r="G375" s="10">
        <v>0</v>
      </c>
      <c r="H375" s="10">
        <v>0</v>
      </c>
      <c r="I375" s="10">
        <v>145504</v>
      </c>
      <c r="J375" s="10">
        <v>0</v>
      </c>
      <c r="K375" s="11" t="e">
        <f>VLOOKUP(A375,[2]Sheet4!I:M,2,0)</f>
        <v>#N/A</v>
      </c>
      <c r="L375" s="12" t="e">
        <f>IF(#REF!=0," ",IF((D375+E375+G375)&gt;#REF!,"服务费超计划成本",""))</f>
        <v>#REF!</v>
      </c>
      <c r="M375" s="15" t="e">
        <f>IF(#REF!=0," ",IF(H375&gt;#REF!,"人工成本超计划成本"," "))</f>
        <v>#REF!</v>
      </c>
      <c r="N375" s="16" t="s">
        <v>1187</v>
      </c>
      <c r="O375" s="16" t="s">
        <v>1187</v>
      </c>
      <c r="P375" s="16" t="e">
        <f t="shared" si="22"/>
        <v>#REF!</v>
      </c>
      <c r="Q375" s="17" t="e">
        <f t="shared" si="23"/>
        <v>#REF!</v>
      </c>
      <c r="R375" s="7">
        <v>0</v>
      </c>
      <c r="S375" s="7">
        <v>0</v>
      </c>
    </row>
    <row r="376" spans="1:19" s="1" customFormat="1" ht="14.4">
      <c r="A376" s="6" t="s">
        <v>1189</v>
      </c>
      <c r="B376" s="7">
        <f t="shared" si="20"/>
        <v>86475.82</v>
      </c>
      <c r="C376" s="8">
        <f t="shared" si="21"/>
        <v>86475.82</v>
      </c>
      <c r="D376" s="8">
        <v>0</v>
      </c>
      <c r="E376" s="9">
        <v>0</v>
      </c>
      <c r="F376" s="10">
        <v>0</v>
      </c>
      <c r="G376" s="10">
        <v>0</v>
      </c>
      <c r="H376" s="10">
        <v>0</v>
      </c>
      <c r="I376" s="10">
        <v>86475.82</v>
      </c>
      <c r="J376" s="10">
        <v>0</v>
      </c>
      <c r="K376" s="11" t="e">
        <f>VLOOKUP(A376,[2]Sheet4!I:M,2,0)</f>
        <v>#N/A</v>
      </c>
      <c r="L376" s="12" t="e">
        <f>IF(#REF!=0," ",IF((D376+E376+G376)&gt;#REF!,"服务费超计划成本",""))</f>
        <v>#REF!</v>
      </c>
      <c r="M376" s="15" t="e">
        <f>IF(#REF!=0," ",IF(H376&gt;#REF!,"人工成本超计划成本"," "))</f>
        <v>#REF!</v>
      </c>
      <c r="N376" s="16" t="s">
        <v>1187</v>
      </c>
      <c r="O376" s="16" t="s">
        <v>1187</v>
      </c>
      <c r="P376" s="16" t="e">
        <f t="shared" si="22"/>
        <v>#REF!</v>
      </c>
      <c r="Q376" s="17" t="e">
        <f t="shared" si="23"/>
        <v>#REF!</v>
      </c>
      <c r="R376" s="7">
        <v>0</v>
      </c>
      <c r="S376" s="7">
        <v>0</v>
      </c>
    </row>
    <row r="377" spans="1:19" s="1" customFormat="1" ht="14.4">
      <c r="A377" s="6" t="s">
        <v>1190</v>
      </c>
      <c r="B377" s="7">
        <f t="shared" si="20"/>
        <v>499213.29</v>
      </c>
      <c r="C377" s="8">
        <f t="shared" si="21"/>
        <v>499213.29</v>
      </c>
      <c r="D377" s="8">
        <v>0</v>
      </c>
      <c r="E377" s="9">
        <v>0</v>
      </c>
      <c r="F377" s="10">
        <v>0</v>
      </c>
      <c r="G377" s="10">
        <v>0</v>
      </c>
      <c r="H377" s="10">
        <v>17246.310000000001</v>
      </c>
      <c r="I377" s="10">
        <v>475617.85</v>
      </c>
      <c r="J377" s="10">
        <v>6349.13</v>
      </c>
      <c r="K377" s="11" t="e">
        <f>VLOOKUP(A377,[2]Sheet4!I:M,2,0)</f>
        <v>#N/A</v>
      </c>
      <c r="L377" s="12" t="e">
        <f>IF(#REF!=0," ",IF((D377+E377+G377)&gt;#REF!,"服务费超计划成本",""))</f>
        <v>#REF!</v>
      </c>
      <c r="M377" s="15" t="e">
        <f>IF(#REF!=0," ",IF(H377&gt;#REF!,"人工成本超计划成本"," "))</f>
        <v>#REF!</v>
      </c>
      <c r="N377" s="16" t="s">
        <v>1187</v>
      </c>
      <c r="O377" s="16" t="s">
        <v>1187</v>
      </c>
      <c r="P377" s="16" t="e">
        <f t="shared" si="22"/>
        <v>#REF!</v>
      </c>
      <c r="Q377" s="17" t="e">
        <f t="shared" si="23"/>
        <v>#REF!</v>
      </c>
      <c r="R377" s="7">
        <v>0</v>
      </c>
      <c r="S377" s="7">
        <v>0</v>
      </c>
    </row>
    <row r="378" spans="1:19" s="1" customFormat="1" ht="14.4">
      <c r="A378" s="6" t="s">
        <v>1191</v>
      </c>
      <c r="B378" s="7">
        <f t="shared" si="20"/>
        <v>83957.4</v>
      </c>
      <c r="C378" s="8">
        <f t="shared" si="21"/>
        <v>83957.4</v>
      </c>
      <c r="D378" s="8">
        <v>0</v>
      </c>
      <c r="E378" s="9">
        <v>0</v>
      </c>
      <c r="F378" s="10">
        <v>0</v>
      </c>
      <c r="G378" s="10">
        <v>0</v>
      </c>
      <c r="H378" s="10">
        <v>0</v>
      </c>
      <c r="I378" s="10">
        <v>83957.4</v>
      </c>
      <c r="J378" s="10">
        <v>0</v>
      </c>
      <c r="K378" s="11" t="e">
        <f>VLOOKUP(A378,[2]Sheet4!I:M,2,0)</f>
        <v>#N/A</v>
      </c>
      <c r="L378" s="12" t="e">
        <f>IF(#REF!=0," ",IF((D378+E378+G378)&gt;#REF!,"服务费超计划成本",""))</f>
        <v>#REF!</v>
      </c>
      <c r="M378" s="15" t="e">
        <f>IF(#REF!=0," ",IF(H378&gt;#REF!,"人工成本超计划成本"," "))</f>
        <v>#REF!</v>
      </c>
      <c r="N378" s="16" t="s">
        <v>1187</v>
      </c>
      <c r="O378" s="16" t="s">
        <v>1187</v>
      </c>
      <c r="P378" s="16" t="e">
        <f t="shared" si="22"/>
        <v>#REF!</v>
      </c>
      <c r="Q378" s="17" t="e">
        <f t="shared" si="23"/>
        <v>#REF!</v>
      </c>
      <c r="R378" s="7">
        <v>0</v>
      </c>
      <c r="S378" s="7">
        <v>0</v>
      </c>
    </row>
    <row r="379" spans="1:19" s="1" customFormat="1" ht="14.4">
      <c r="A379" s="6" t="s">
        <v>1192</v>
      </c>
      <c r="B379" s="7">
        <f t="shared" si="20"/>
        <v>257393.28</v>
      </c>
      <c r="C379" s="8">
        <f t="shared" si="21"/>
        <v>257393.28</v>
      </c>
      <c r="D379" s="8">
        <v>0</v>
      </c>
      <c r="E379" s="9">
        <v>0</v>
      </c>
      <c r="F379" s="10">
        <v>0</v>
      </c>
      <c r="G379" s="10">
        <v>0</v>
      </c>
      <c r="H379" s="10">
        <v>0</v>
      </c>
      <c r="I379" s="10">
        <v>257393.28</v>
      </c>
      <c r="J379" s="10">
        <v>0</v>
      </c>
      <c r="K379" s="11" t="e">
        <f>VLOOKUP(A379,[2]Sheet4!I:M,2,0)</f>
        <v>#N/A</v>
      </c>
      <c r="L379" s="12" t="e">
        <f>IF(#REF!=0," ",IF((D379+E379+G379)&gt;#REF!,"服务费超计划成本",""))</f>
        <v>#REF!</v>
      </c>
      <c r="M379" s="15" t="e">
        <f>IF(#REF!=0," ",IF(H379&gt;#REF!,"人工成本超计划成本"," "))</f>
        <v>#REF!</v>
      </c>
      <c r="N379" s="16" t="s">
        <v>1187</v>
      </c>
      <c r="O379" s="16" t="s">
        <v>1187</v>
      </c>
      <c r="P379" s="16" t="e">
        <f t="shared" si="22"/>
        <v>#REF!</v>
      </c>
      <c r="Q379" s="17" t="e">
        <f t="shared" si="23"/>
        <v>#REF!</v>
      </c>
      <c r="R379" s="7">
        <v>0</v>
      </c>
      <c r="S379" s="7">
        <v>0</v>
      </c>
    </row>
    <row r="380" spans="1:19" s="1" customFormat="1" ht="14.4">
      <c r="A380" s="6" t="s">
        <v>1193</v>
      </c>
      <c r="B380" s="7">
        <f t="shared" si="20"/>
        <v>102655.32</v>
      </c>
      <c r="C380" s="8">
        <f t="shared" si="21"/>
        <v>102655.32</v>
      </c>
      <c r="D380" s="8">
        <v>0</v>
      </c>
      <c r="E380" s="9">
        <v>0</v>
      </c>
      <c r="F380" s="10">
        <v>0</v>
      </c>
      <c r="G380" s="10">
        <v>0</v>
      </c>
      <c r="H380" s="10">
        <v>1808.96</v>
      </c>
      <c r="I380" s="10">
        <v>100681.91</v>
      </c>
      <c r="J380" s="10">
        <v>164.45</v>
      </c>
      <c r="K380" s="11" t="e">
        <f>VLOOKUP(A380,[2]Sheet4!I:M,2,0)</f>
        <v>#N/A</v>
      </c>
      <c r="L380" s="12" t="e">
        <f>IF(#REF!=0," ",IF((D380+E380+G380)&gt;#REF!,"服务费超计划成本",""))</f>
        <v>#REF!</v>
      </c>
      <c r="M380" s="15" t="e">
        <f>IF(#REF!=0," ",IF(H380&gt;#REF!,"人工成本超计划成本"," "))</f>
        <v>#REF!</v>
      </c>
      <c r="N380" s="16" t="s">
        <v>1187</v>
      </c>
      <c r="O380" s="16" t="s">
        <v>1187</v>
      </c>
      <c r="P380" s="16" t="e">
        <f t="shared" si="22"/>
        <v>#REF!</v>
      </c>
      <c r="Q380" s="17" t="e">
        <f t="shared" si="23"/>
        <v>#REF!</v>
      </c>
      <c r="R380" s="7">
        <v>0</v>
      </c>
      <c r="S380" s="7">
        <v>0</v>
      </c>
    </row>
    <row r="381" spans="1:19" s="1" customFormat="1" ht="14.4">
      <c r="A381" s="6" t="s">
        <v>1194</v>
      </c>
      <c r="B381" s="7">
        <f t="shared" si="20"/>
        <v>173162.53</v>
      </c>
      <c r="C381" s="8">
        <f t="shared" si="21"/>
        <v>173162.53</v>
      </c>
      <c r="D381" s="8">
        <v>0</v>
      </c>
      <c r="E381" s="9">
        <v>0</v>
      </c>
      <c r="F381" s="10">
        <v>0</v>
      </c>
      <c r="G381" s="10">
        <v>0</v>
      </c>
      <c r="H381" s="10">
        <v>0</v>
      </c>
      <c r="I381" s="10">
        <v>173162.53</v>
      </c>
      <c r="J381" s="10">
        <v>0</v>
      </c>
      <c r="K381" s="11" t="e">
        <f>VLOOKUP(A381,[2]Sheet4!I:M,2,0)</f>
        <v>#N/A</v>
      </c>
      <c r="L381" s="12" t="e">
        <f>IF(#REF!=0," ",IF((D381+E381+G381)&gt;#REF!,"服务费超计划成本",""))</f>
        <v>#REF!</v>
      </c>
      <c r="M381" s="15" t="e">
        <f>IF(#REF!=0," ",IF(H381&gt;#REF!,"人工成本超计划成本"," "))</f>
        <v>#REF!</v>
      </c>
      <c r="N381" s="16" t="s">
        <v>1187</v>
      </c>
      <c r="O381" s="16" t="s">
        <v>1187</v>
      </c>
      <c r="P381" s="16" t="e">
        <f t="shared" si="22"/>
        <v>#REF!</v>
      </c>
      <c r="Q381" s="17" t="e">
        <f t="shared" si="23"/>
        <v>#REF!</v>
      </c>
      <c r="R381" s="7">
        <v>0</v>
      </c>
      <c r="S381" s="7">
        <v>0</v>
      </c>
    </row>
    <row r="382" spans="1:19" s="1" customFormat="1" ht="14.4">
      <c r="A382" s="6" t="s">
        <v>1195</v>
      </c>
      <c r="B382" s="7">
        <f t="shared" si="20"/>
        <v>314316.40999999997</v>
      </c>
      <c r="C382" s="8">
        <f t="shared" si="21"/>
        <v>314316.40999999997</v>
      </c>
      <c r="D382" s="8">
        <v>0</v>
      </c>
      <c r="E382" s="9">
        <v>0</v>
      </c>
      <c r="F382" s="10">
        <v>0</v>
      </c>
      <c r="G382" s="10">
        <v>0</v>
      </c>
      <c r="H382" s="10">
        <v>14939.72</v>
      </c>
      <c r="I382" s="10">
        <v>293659.67</v>
      </c>
      <c r="J382" s="10">
        <v>5717.02</v>
      </c>
      <c r="K382" s="11" t="e">
        <f>VLOOKUP(A382,[2]Sheet4!I:M,2,0)</f>
        <v>#N/A</v>
      </c>
      <c r="L382" s="12" t="e">
        <f>IF(#REF!=0," ",IF((D382+E382+G382)&gt;#REF!,"服务费超计划成本",""))</f>
        <v>#REF!</v>
      </c>
      <c r="M382" s="15" t="e">
        <f>IF(#REF!=0," ",IF(H382&gt;#REF!,"人工成本超计划成本"," "))</f>
        <v>#REF!</v>
      </c>
      <c r="N382" s="16" t="s">
        <v>1187</v>
      </c>
      <c r="O382" s="16" t="s">
        <v>1187</v>
      </c>
      <c r="P382" s="16" t="e">
        <f t="shared" si="22"/>
        <v>#REF!</v>
      </c>
      <c r="Q382" s="17" t="e">
        <f t="shared" si="23"/>
        <v>#REF!</v>
      </c>
      <c r="R382" s="7">
        <v>0</v>
      </c>
      <c r="S382" s="7">
        <v>0</v>
      </c>
    </row>
    <row r="383" spans="1:19" s="1" customFormat="1" ht="14.4">
      <c r="A383" s="6" t="s">
        <v>1196</v>
      </c>
      <c r="B383" s="7">
        <f t="shared" si="20"/>
        <v>131334.81</v>
      </c>
      <c r="C383" s="8">
        <f t="shared" si="21"/>
        <v>131334.81</v>
      </c>
      <c r="D383" s="8">
        <v>0</v>
      </c>
      <c r="E383" s="9">
        <v>0</v>
      </c>
      <c r="F383" s="10">
        <v>0</v>
      </c>
      <c r="G383" s="10">
        <v>0</v>
      </c>
      <c r="H383" s="10">
        <v>1552.59</v>
      </c>
      <c r="I383" s="10">
        <v>129157.41</v>
      </c>
      <c r="J383" s="10">
        <v>624.80999999999995</v>
      </c>
      <c r="K383" s="11" t="e">
        <f>VLOOKUP(A383,[2]Sheet4!I:M,2,0)</f>
        <v>#N/A</v>
      </c>
      <c r="L383" s="12" t="e">
        <f>IF(#REF!=0," ",IF((D383+E383+G383)&gt;#REF!,"服务费超计划成本",""))</f>
        <v>#REF!</v>
      </c>
      <c r="M383" s="15" t="e">
        <f>IF(#REF!=0," ",IF(H383&gt;#REF!,"人工成本超计划成本"," "))</f>
        <v>#REF!</v>
      </c>
      <c r="N383" s="16" t="s">
        <v>1187</v>
      </c>
      <c r="O383" s="16" t="s">
        <v>1187</v>
      </c>
      <c r="P383" s="16" t="e">
        <f t="shared" si="22"/>
        <v>#REF!</v>
      </c>
      <c r="Q383" s="17" t="e">
        <f t="shared" si="23"/>
        <v>#REF!</v>
      </c>
      <c r="R383" s="7">
        <v>0</v>
      </c>
      <c r="S383" s="7">
        <v>0</v>
      </c>
    </row>
    <row r="384" spans="1:19" s="1" customFormat="1" ht="14.4">
      <c r="A384" s="6" t="s">
        <v>1197</v>
      </c>
      <c r="B384" s="7">
        <f t="shared" si="20"/>
        <v>83957.4</v>
      </c>
      <c r="C384" s="8">
        <f t="shared" si="21"/>
        <v>83957.4</v>
      </c>
      <c r="D384" s="8">
        <v>0</v>
      </c>
      <c r="E384" s="9">
        <v>0</v>
      </c>
      <c r="F384" s="10">
        <v>0</v>
      </c>
      <c r="G384" s="10">
        <v>0</v>
      </c>
      <c r="H384" s="10">
        <v>0</v>
      </c>
      <c r="I384" s="10">
        <v>83957.4</v>
      </c>
      <c r="J384" s="10">
        <v>0</v>
      </c>
      <c r="K384" s="11" t="e">
        <f>VLOOKUP(A384,[2]Sheet4!I:M,2,0)</f>
        <v>#N/A</v>
      </c>
      <c r="L384" s="12" t="e">
        <f>IF(#REF!=0," ",IF((D384+E384+G384)&gt;#REF!,"服务费超计划成本",""))</f>
        <v>#REF!</v>
      </c>
      <c r="M384" s="15" t="e">
        <f>IF(#REF!=0," ",IF(H384&gt;#REF!,"人工成本超计划成本"," "))</f>
        <v>#REF!</v>
      </c>
      <c r="N384" s="16" t="s">
        <v>1187</v>
      </c>
      <c r="O384" s="16" t="s">
        <v>1187</v>
      </c>
      <c r="P384" s="16" t="e">
        <f t="shared" si="22"/>
        <v>#REF!</v>
      </c>
      <c r="Q384" s="17" t="e">
        <f t="shared" si="23"/>
        <v>#REF!</v>
      </c>
      <c r="R384" s="7">
        <v>0</v>
      </c>
      <c r="S384" s="7">
        <v>0</v>
      </c>
    </row>
    <row r="385" spans="1:19" s="1" customFormat="1" ht="14.4">
      <c r="A385" s="6" t="s">
        <v>1198</v>
      </c>
      <c r="B385" s="7">
        <f t="shared" si="20"/>
        <v>639490.02999999991</v>
      </c>
      <c r="C385" s="8">
        <f t="shared" si="21"/>
        <v>639490.02999999991</v>
      </c>
      <c r="D385" s="8">
        <v>0</v>
      </c>
      <c r="E385" s="9">
        <v>0</v>
      </c>
      <c r="F385" s="10">
        <v>0</v>
      </c>
      <c r="G385" s="10">
        <v>0</v>
      </c>
      <c r="H385" s="10">
        <v>6011.83</v>
      </c>
      <c r="I385" s="10">
        <v>632352.72</v>
      </c>
      <c r="J385" s="10">
        <v>1125.48</v>
      </c>
      <c r="K385" s="11" t="e">
        <f>VLOOKUP(A385,[2]Sheet4!I:M,2,0)</f>
        <v>#N/A</v>
      </c>
      <c r="L385" s="12" t="e">
        <f>IF(#REF!=0," ",IF((D385+E385+G385)&gt;#REF!,"服务费超计划成本",""))</f>
        <v>#REF!</v>
      </c>
      <c r="M385" s="15" t="e">
        <f>IF(#REF!=0," ",IF(H385&gt;#REF!,"人工成本超计划成本"," "))</f>
        <v>#REF!</v>
      </c>
      <c r="N385" s="16" t="s">
        <v>1187</v>
      </c>
      <c r="O385" s="16" t="s">
        <v>1187</v>
      </c>
      <c r="P385" s="16" t="e">
        <f t="shared" si="22"/>
        <v>#REF!</v>
      </c>
      <c r="Q385" s="17" t="e">
        <f t="shared" si="23"/>
        <v>#REF!</v>
      </c>
      <c r="R385" s="7">
        <v>0</v>
      </c>
      <c r="S385" s="7">
        <v>0</v>
      </c>
    </row>
    <row r="386" spans="1:19" s="1" customFormat="1" ht="14.4">
      <c r="A386" s="6" t="s">
        <v>1199</v>
      </c>
      <c r="B386" s="7">
        <f t="shared" si="20"/>
        <v>1691493.37</v>
      </c>
      <c r="C386" s="8">
        <f t="shared" si="21"/>
        <v>881236.39</v>
      </c>
      <c r="D386" s="8">
        <v>0</v>
      </c>
      <c r="E386" s="9">
        <v>810256.98</v>
      </c>
      <c r="F386" s="10">
        <v>0</v>
      </c>
      <c r="G386" s="10">
        <v>0</v>
      </c>
      <c r="H386" s="10">
        <v>30396.14</v>
      </c>
      <c r="I386" s="10">
        <v>838290.56</v>
      </c>
      <c r="J386" s="10">
        <v>12549.69</v>
      </c>
      <c r="K386" s="11" t="e">
        <f>VLOOKUP(A386,[2]Sheet4!I:M,2,0)</f>
        <v>#N/A</v>
      </c>
      <c r="L386" s="12" t="e">
        <f>IF(#REF!=0," ",IF((D386+E386+G386)&gt;#REF!,"服务费超计划成本",""))</f>
        <v>#REF!</v>
      </c>
      <c r="M386" s="15" t="e">
        <f>IF(#REF!=0," ",IF(H386&gt;#REF!,"人工成本超计划成本"," "))</f>
        <v>#REF!</v>
      </c>
      <c r="N386" s="16" t="s">
        <v>1187</v>
      </c>
      <c r="O386" s="16" t="s">
        <v>1187</v>
      </c>
      <c r="P386" s="16" t="e">
        <f t="shared" si="22"/>
        <v>#REF!</v>
      </c>
      <c r="Q386" s="17" t="e">
        <f t="shared" si="23"/>
        <v>#REF!</v>
      </c>
      <c r="R386" s="7">
        <v>0</v>
      </c>
      <c r="S386" s="7">
        <v>0</v>
      </c>
    </row>
    <row r="387" spans="1:19" s="1" customFormat="1" ht="14.4">
      <c r="A387" s="6" t="s">
        <v>1200</v>
      </c>
      <c r="B387" s="7">
        <f t="shared" ref="B387:B450" si="24">C387+D387+E387</f>
        <v>121340.2</v>
      </c>
      <c r="C387" s="8">
        <f t="shared" ref="C387:C450" si="25">SUM(F387:J387)</f>
        <v>121340.2</v>
      </c>
      <c r="D387" s="8">
        <v>0</v>
      </c>
      <c r="E387" s="9">
        <v>0</v>
      </c>
      <c r="F387" s="10">
        <v>0</v>
      </c>
      <c r="G387" s="10">
        <v>0</v>
      </c>
      <c r="H387" s="10">
        <v>0</v>
      </c>
      <c r="I387" s="10">
        <v>121340.2</v>
      </c>
      <c r="J387" s="10">
        <v>0</v>
      </c>
      <c r="K387" s="11" t="e">
        <f>VLOOKUP(A387,[2]Sheet4!I:M,2,0)</f>
        <v>#N/A</v>
      </c>
      <c r="L387" s="12" t="e">
        <f>IF(#REF!=0," ",IF((D387+E387+G387)&gt;#REF!,"服务费超计划成本",""))</f>
        <v>#REF!</v>
      </c>
      <c r="M387" s="15" t="e">
        <f>IF(#REF!=0," ",IF(H387&gt;#REF!,"人工成本超计划成本"," "))</f>
        <v>#REF!</v>
      </c>
      <c r="N387" s="16" t="s">
        <v>1187</v>
      </c>
      <c r="O387" s="16" t="s">
        <v>1187</v>
      </c>
      <c r="P387" s="16" t="e">
        <f t="shared" ref="P387:P450" si="26">IF(M387=0," ",IF(N387=" "," ",IF(N387/M387&lt;0.5,"异常","正常")))</f>
        <v>#REF!</v>
      </c>
      <c r="Q387" s="17" t="e">
        <f t="shared" ref="Q387:Q450" si="27">IF(M387=0," ",IF(O387=" "," ",IF(O387/M387&lt;0.5,"异常","正常")))</f>
        <v>#REF!</v>
      </c>
      <c r="R387" s="7">
        <v>0</v>
      </c>
      <c r="S387" s="7">
        <v>0</v>
      </c>
    </row>
    <row r="388" spans="1:19" s="1" customFormat="1" ht="14.4">
      <c r="A388" s="6" t="s">
        <v>1201</v>
      </c>
      <c r="B388" s="7">
        <f t="shared" si="24"/>
        <v>121340.2</v>
      </c>
      <c r="C388" s="8">
        <f t="shared" si="25"/>
        <v>121340.2</v>
      </c>
      <c r="D388" s="8">
        <v>0</v>
      </c>
      <c r="E388" s="9">
        <v>0</v>
      </c>
      <c r="F388" s="10">
        <v>0</v>
      </c>
      <c r="G388" s="10">
        <v>0</v>
      </c>
      <c r="H388" s="10">
        <v>0</v>
      </c>
      <c r="I388" s="10">
        <v>121340.2</v>
      </c>
      <c r="J388" s="10">
        <v>0</v>
      </c>
      <c r="K388" s="11" t="e">
        <f>VLOOKUP(A388,[2]Sheet4!I:M,2,0)</f>
        <v>#N/A</v>
      </c>
      <c r="L388" s="12" t="e">
        <f>IF(#REF!=0," ",IF((D388+E388+G388)&gt;#REF!,"服务费超计划成本",""))</f>
        <v>#REF!</v>
      </c>
      <c r="M388" s="15" t="e">
        <f>IF(#REF!=0," ",IF(H388&gt;#REF!,"人工成本超计划成本"," "))</f>
        <v>#REF!</v>
      </c>
      <c r="N388" s="16" t="s">
        <v>1187</v>
      </c>
      <c r="O388" s="16" t="s">
        <v>1187</v>
      </c>
      <c r="P388" s="16" t="e">
        <f t="shared" si="26"/>
        <v>#REF!</v>
      </c>
      <c r="Q388" s="17" t="e">
        <f t="shared" si="27"/>
        <v>#REF!</v>
      </c>
      <c r="R388" s="7">
        <v>0</v>
      </c>
      <c r="S388" s="7">
        <v>0</v>
      </c>
    </row>
    <row r="389" spans="1:19" s="1" customFormat="1" ht="14.4">
      <c r="A389" s="6" t="s">
        <v>1202</v>
      </c>
      <c r="B389" s="7">
        <f t="shared" si="24"/>
        <v>178502.6</v>
      </c>
      <c r="C389" s="8">
        <f t="shared" si="25"/>
        <v>178502.6</v>
      </c>
      <c r="D389" s="8">
        <v>0</v>
      </c>
      <c r="E389" s="9">
        <v>0</v>
      </c>
      <c r="F389" s="10">
        <v>0</v>
      </c>
      <c r="G389" s="10">
        <v>0</v>
      </c>
      <c r="H389" s="10">
        <v>0</v>
      </c>
      <c r="I389" s="10">
        <v>178502.6</v>
      </c>
      <c r="J389" s="10">
        <v>0</v>
      </c>
      <c r="K389" s="11" t="e">
        <f>VLOOKUP(A389,[2]Sheet4!I:M,2,0)</f>
        <v>#N/A</v>
      </c>
      <c r="L389" s="12" t="e">
        <f>IF(#REF!=0," ",IF((D389+E389+G389)&gt;#REF!,"服务费超计划成本",""))</f>
        <v>#REF!</v>
      </c>
      <c r="M389" s="15" t="e">
        <f>IF(#REF!=0," ",IF(H389&gt;#REF!,"人工成本超计划成本"," "))</f>
        <v>#REF!</v>
      </c>
      <c r="N389" s="16" t="s">
        <v>1187</v>
      </c>
      <c r="O389" s="16" t="s">
        <v>1187</v>
      </c>
      <c r="P389" s="16" t="e">
        <f t="shared" si="26"/>
        <v>#REF!</v>
      </c>
      <c r="Q389" s="17" t="e">
        <f t="shared" si="27"/>
        <v>#REF!</v>
      </c>
      <c r="R389" s="7">
        <v>0</v>
      </c>
      <c r="S389" s="7">
        <v>0</v>
      </c>
    </row>
    <row r="390" spans="1:19" s="1" customFormat="1" ht="14.4">
      <c r="A390" s="6" t="s">
        <v>1203</v>
      </c>
      <c r="B390" s="7">
        <f t="shared" si="24"/>
        <v>1099823.5899999999</v>
      </c>
      <c r="C390" s="8">
        <f t="shared" si="25"/>
        <v>1099823.5899999999</v>
      </c>
      <c r="D390" s="8">
        <v>0</v>
      </c>
      <c r="E390" s="9">
        <v>0</v>
      </c>
      <c r="F390" s="10">
        <v>175799.11</v>
      </c>
      <c r="G390" s="10">
        <v>0</v>
      </c>
      <c r="H390" s="10">
        <v>9184.64</v>
      </c>
      <c r="I390" s="10">
        <v>913709.82</v>
      </c>
      <c r="J390" s="10">
        <v>1130.02</v>
      </c>
      <c r="K390" s="11" t="e">
        <f>VLOOKUP(A390,[2]Sheet4!I:M,2,0)</f>
        <v>#N/A</v>
      </c>
      <c r="L390" s="12" t="e">
        <f>IF(#REF!=0," ",IF((D390+E390+G390)&gt;#REF!,"服务费超计划成本",""))</f>
        <v>#REF!</v>
      </c>
      <c r="M390" s="15" t="e">
        <f>IF(#REF!=0," ",IF(H390&gt;#REF!,"人工成本超计划成本"," "))</f>
        <v>#REF!</v>
      </c>
      <c r="N390" s="16" t="s">
        <v>1187</v>
      </c>
      <c r="O390" s="16" t="s">
        <v>1187</v>
      </c>
      <c r="P390" s="16" t="e">
        <f t="shared" si="26"/>
        <v>#REF!</v>
      </c>
      <c r="Q390" s="17" t="e">
        <f t="shared" si="27"/>
        <v>#REF!</v>
      </c>
      <c r="R390" s="7">
        <v>0</v>
      </c>
      <c r="S390" s="7">
        <v>0</v>
      </c>
    </row>
    <row r="391" spans="1:19" s="1" customFormat="1" ht="14.4">
      <c r="A391" s="6" t="s">
        <v>1204</v>
      </c>
      <c r="B391" s="7">
        <f t="shared" si="24"/>
        <v>114324.8</v>
      </c>
      <c r="C391" s="8">
        <f t="shared" si="25"/>
        <v>114324.8</v>
      </c>
      <c r="D391" s="8">
        <v>0</v>
      </c>
      <c r="E391" s="9">
        <v>0</v>
      </c>
      <c r="F391" s="10">
        <v>0</v>
      </c>
      <c r="G391" s="10">
        <v>0</v>
      </c>
      <c r="H391" s="10">
        <v>0</v>
      </c>
      <c r="I391" s="10">
        <v>114324.8</v>
      </c>
      <c r="J391" s="10">
        <v>0</v>
      </c>
      <c r="K391" s="11" t="e">
        <f>VLOOKUP(A391,[2]Sheet4!I:M,2,0)</f>
        <v>#N/A</v>
      </c>
      <c r="L391" s="12" t="e">
        <f>IF(#REF!=0," ",IF((D391+E391+G391)&gt;#REF!,"服务费超计划成本",""))</f>
        <v>#REF!</v>
      </c>
      <c r="M391" s="15" t="e">
        <f>IF(#REF!=0," ",IF(H391&gt;#REF!,"人工成本超计划成本"," "))</f>
        <v>#REF!</v>
      </c>
      <c r="N391" s="16" t="s">
        <v>1187</v>
      </c>
      <c r="O391" s="16" t="s">
        <v>1187</v>
      </c>
      <c r="P391" s="16" t="e">
        <f t="shared" si="26"/>
        <v>#REF!</v>
      </c>
      <c r="Q391" s="17" t="e">
        <f t="shared" si="27"/>
        <v>#REF!</v>
      </c>
      <c r="R391" s="7">
        <v>0</v>
      </c>
      <c r="S391" s="7">
        <v>0</v>
      </c>
    </row>
    <row r="392" spans="1:19" s="1" customFormat="1" ht="14.4">
      <c r="A392" s="6" t="s">
        <v>1205</v>
      </c>
      <c r="B392" s="7">
        <f t="shared" si="24"/>
        <v>652218.9800000001</v>
      </c>
      <c r="C392" s="8">
        <f t="shared" si="25"/>
        <v>652218.9800000001</v>
      </c>
      <c r="D392" s="8">
        <v>0</v>
      </c>
      <c r="E392" s="9">
        <v>0</v>
      </c>
      <c r="F392" s="10">
        <v>0</v>
      </c>
      <c r="G392" s="10">
        <v>0</v>
      </c>
      <c r="H392" s="10">
        <v>14977.79</v>
      </c>
      <c r="I392" s="10">
        <v>634734.39</v>
      </c>
      <c r="J392" s="10">
        <v>2506.8000000000002</v>
      </c>
      <c r="K392" s="11" t="e">
        <f>VLOOKUP(A392,[2]Sheet4!I:M,2,0)</f>
        <v>#N/A</v>
      </c>
      <c r="L392" s="12" t="e">
        <f>IF(#REF!=0," ",IF((D392+E392+G392)&gt;#REF!,"服务费超计划成本",""))</f>
        <v>#REF!</v>
      </c>
      <c r="M392" s="15" t="e">
        <f>IF(#REF!=0," ",IF(H392&gt;#REF!,"人工成本超计划成本"," "))</f>
        <v>#REF!</v>
      </c>
      <c r="N392" s="16" t="s">
        <v>1187</v>
      </c>
      <c r="O392" s="16" t="s">
        <v>1187</v>
      </c>
      <c r="P392" s="16" t="e">
        <f t="shared" si="26"/>
        <v>#REF!</v>
      </c>
      <c r="Q392" s="17" t="e">
        <f t="shared" si="27"/>
        <v>#REF!</v>
      </c>
      <c r="R392" s="7">
        <v>0</v>
      </c>
      <c r="S392" s="7">
        <v>0</v>
      </c>
    </row>
    <row r="393" spans="1:19" s="1" customFormat="1" ht="14.4">
      <c r="A393" s="6" t="s">
        <v>1206</v>
      </c>
      <c r="B393" s="7">
        <f t="shared" si="24"/>
        <v>85743.6</v>
      </c>
      <c r="C393" s="8">
        <f t="shared" si="25"/>
        <v>85743.6</v>
      </c>
      <c r="D393" s="8">
        <v>0</v>
      </c>
      <c r="E393" s="9">
        <v>0</v>
      </c>
      <c r="F393" s="10">
        <v>0</v>
      </c>
      <c r="G393" s="10">
        <v>0</v>
      </c>
      <c r="H393" s="10">
        <v>0</v>
      </c>
      <c r="I393" s="10">
        <v>85743.6</v>
      </c>
      <c r="J393" s="10">
        <v>0</v>
      </c>
      <c r="K393" s="11" t="e">
        <f>VLOOKUP(A393,[2]Sheet4!I:M,2,0)</f>
        <v>#N/A</v>
      </c>
      <c r="L393" s="12" t="e">
        <f>IF(#REF!=0," ",IF((D393+E393+G393)&gt;#REF!,"服务费超计划成本",""))</f>
        <v>#REF!</v>
      </c>
      <c r="M393" s="15" t="e">
        <f>IF(#REF!=0," ",IF(H393&gt;#REF!,"人工成本超计划成本"," "))</f>
        <v>#REF!</v>
      </c>
      <c r="N393" s="16" t="s">
        <v>1187</v>
      </c>
      <c r="O393" s="16" t="s">
        <v>1187</v>
      </c>
      <c r="P393" s="16" t="e">
        <f t="shared" si="26"/>
        <v>#REF!</v>
      </c>
      <c r="Q393" s="17" t="e">
        <f t="shared" si="27"/>
        <v>#REF!</v>
      </c>
      <c r="R393" s="7">
        <v>0</v>
      </c>
      <c r="S393" s="7">
        <v>0</v>
      </c>
    </row>
    <row r="394" spans="1:19" s="1" customFormat="1" ht="14.4">
      <c r="A394" s="6" t="s">
        <v>1207</v>
      </c>
      <c r="B394" s="7">
        <f t="shared" si="24"/>
        <v>121340.2</v>
      </c>
      <c r="C394" s="8">
        <f t="shared" si="25"/>
        <v>121340.2</v>
      </c>
      <c r="D394" s="8">
        <v>0</v>
      </c>
      <c r="E394" s="9">
        <v>0</v>
      </c>
      <c r="F394" s="10">
        <v>0</v>
      </c>
      <c r="G394" s="10">
        <v>0</v>
      </c>
      <c r="H394" s="10">
        <v>0</v>
      </c>
      <c r="I394" s="10">
        <v>121340.2</v>
      </c>
      <c r="J394" s="10">
        <v>0</v>
      </c>
      <c r="K394" s="11" t="e">
        <f>VLOOKUP(A394,[2]Sheet4!I:M,2,0)</f>
        <v>#N/A</v>
      </c>
      <c r="L394" s="12" t="e">
        <f>IF(#REF!=0," ",IF((D394+E394+G394)&gt;#REF!,"服务费超计划成本",""))</f>
        <v>#REF!</v>
      </c>
      <c r="M394" s="15" t="e">
        <f>IF(#REF!=0," ",IF(H394&gt;#REF!,"人工成本超计划成本"," "))</f>
        <v>#REF!</v>
      </c>
      <c r="N394" s="16" t="s">
        <v>1187</v>
      </c>
      <c r="O394" s="16" t="s">
        <v>1187</v>
      </c>
      <c r="P394" s="16" t="e">
        <f t="shared" si="26"/>
        <v>#REF!</v>
      </c>
      <c r="Q394" s="17" t="e">
        <f t="shared" si="27"/>
        <v>#REF!</v>
      </c>
      <c r="R394" s="7">
        <v>0</v>
      </c>
      <c r="S394" s="7">
        <v>0</v>
      </c>
    </row>
    <row r="395" spans="1:19" s="1" customFormat="1" ht="14.4">
      <c r="A395" s="6" t="s">
        <v>1208</v>
      </c>
      <c r="B395" s="7">
        <f t="shared" si="24"/>
        <v>85743.6</v>
      </c>
      <c r="C395" s="8">
        <f t="shared" si="25"/>
        <v>85743.6</v>
      </c>
      <c r="D395" s="8">
        <v>0</v>
      </c>
      <c r="E395" s="9">
        <v>0</v>
      </c>
      <c r="F395" s="10">
        <v>0</v>
      </c>
      <c r="G395" s="10">
        <v>0</v>
      </c>
      <c r="H395" s="10">
        <v>0</v>
      </c>
      <c r="I395" s="10">
        <v>85743.6</v>
      </c>
      <c r="J395" s="10">
        <v>0</v>
      </c>
      <c r="K395" s="11" t="e">
        <f>VLOOKUP(A395,[2]Sheet4!I:M,2,0)</f>
        <v>#N/A</v>
      </c>
      <c r="L395" s="12" t="e">
        <f>IF(#REF!=0," ",IF((D395+E395+G395)&gt;#REF!,"服务费超计划成本",""))</f>
        <v>#REF!</v>
      </c>
      <c r="M395" s="15" t="e">
        <f>IF(#REF!=0," ",IF(H395&gt;#REF!,"人工成本超计划成本"," "))</f>
        <v>#REF!</v>
      </c>
      <c r="N395" s="16" t="s">
        <v>1187</v>
      </c>
      <c r="O395" s="16" t="s">
        <v>1187</v>
      </c>
      <c r="P395" s="16" t="e">
        <f t="shared" si="26"/>
        <v>#REF!</v>
      </c>
      <c r="Q395" s="17" t="e">
        <f t="shared" si="27"/>
        <v>#REF!</v>
      </c>
      <c r="R395" s="7">
        <v>0</v>
      </c>
      <c r="S395" s="7">
        <v>0</v>
      </c>
    </row>
    <row r="396" spans="1:19" s="1" customFormat="1" ht="14.4">
      <c r="A396" s="6" t="s">
        <v>1209</v>
      </c>
      <c r="B396" s="7">
        <f t="shared" si="24"/>
        <v>234669.41</v>
      </c>
      <c r="C396" s="8">
        <f t="shared" si="25"/>
        <v>234669.41</v>
      </c>
      <c r="D396" s="8">
        <v>0</v>
      </c>
      <c r="E396" s="9">
        <v>0</v>
      </c>
      <c r="F396" s="10">
        <v>0</v>
      </c>
      <c r="G396" s="10">
        <v>0</v>
      </c>
      <c r="H396" s="10">
        <v>1162.74</v>
      </c>
      <c r="I396" s="10">
        <v>233377.23</v>
      </c>
      <c r="J396" s="10">
        <v>129.44</v>
      </c>
      <c r="K396" s="11" t="e">
        <f>VLOOKUP(A396,[2]Sheet4!I:M,2,0)</f>
        <v>#N/A</v>
      </c>
      <c r="L396" s="12" t="e">
        <f>IF(#REF!=0," ",IF((D396+E396+G396)&gt;#REF!,"服务费超计划成本",""))</f>
        <v>#REF!</v>
      </c>
      <c r="M396" s="15" t="e">
        <f>IF(#REF!=0," ",IF(H396&gt;#REF!,"人工成本超计划成本"," "))</f>
        <v>#REF!</v>
      </c>
      <c r="N396" s="16" t="s">
        <v>1187</v>
      </c>
      <c r="O396" s="16" t="s">
        <v>1187</v>
      </c>
      <c r="P396" s="16" t="e">
        <f t="shared" si="26"/>
        <v>#REF!</v>
      </c>
      <c r="Q396" s="17" t="e">
        <f t="shared" si="27"/>
        <v>#REF!</v>
      </c>
      <c r="R396" s="7">
        <v>0</v>
      </c>
      <c r="S396" s="7">
        <v>0</v>
      </c>
    </row>
    <row r="397" spans="1:19" s="1" customFormat="1" ht="14.4">
      <c r="A397" s="6" t="s">
        <v>1210</v>
      </c>
      <c r="B397" s="7">
        <f t="shared" si="24"/>
        <v>291008</v>
      </c>
      <c r="C397" s="8">
        <f t="shared" si="25"/>
        <v>291008</v>
      </c>
      <c r="D397" s="8">
        <v>0</v>
      </c>
      <c r="E397" s="9">
        <v>0</v>
      </c>
      <c r="F397" s="10">
        <v>0</v>
      </c>
      <c r="G397" s="10">
        <v>0</v>
      </c>
      <c r="H397" s="10">
        <v>0</v>
      </c>
      <c r="I397" s="10">
        <v>291008</v>
      </c>
      <c r="J397" s="10">
        <v>0</v>
      </c>
      <c r="K397" s="11" t="e">
        <f>VLOOKUP(A397,[2]Sheet4!I:M,2,0)</f>
        <v>#N/A</v>
      </c>
      <c r="L397" s="12" t="e">
        <f>IF(#REF!=0," ",IF((D397+E397+G397)&gt;#REF!,"服务费超计划成本",""))</f>
        <v>#REF!</v>
      </c>
      <c r="M397" s="15" t="e">
        <f>IF(#REF!=0," ",IF(H397&gt;#REF!,"人工成本超计划成本"," "))</f>
        <v>#REF!</v>
      </c>
      <c r="N397" s="16" t="s">
        <v>1187</v>
      </c>
      <c r="O397" s="16" t="s">
        <v>1187</v>
      </c>
      <c r="P397" s="16" t="e">
        <f t="shared" si="26"/>
        <v>#REF!</v>
      </c>
      <c r="Q397" s="17" t="e">
        <f t="shared" si="27"/>
        <v>#REF!</v>
      </c>
      <c r="R397" s="7">
        <v>0</v>
      </c>
      <c r="S397" s="7">
        <v>0</v>
      </c>
    </row>
    <row r="398" spans="1:19" s="1" customFormat="1" ht="14.4">
      <c r="A398" s="6" t="s">
        <v>1211</v>
      </c>
      <c r="B398" s="7">
        <f t="shared" si="24"/>
        <v>870427.95</v>
      </c>
      <c r="C398" s="8">
        <f t="shared" si="25"/>
        <v>870427.95</v>
      </c>
      <c r="D398" s="8">
        <v>0</v>
      </c>
      <c r="E398" s="9">
        <v>0</v>
      </c>
      <c r="F398" s="10">
        <v>190309.74</v>
      </c>
      <c r="G398" s="10">
        <v>0</v>
      </c>
      <c r="H398" s="10">
        <v>11465.35</v>
      </c>
      <c r="I398" s="10">
        <v>666852.44999999995</v>
      </c>
      <c r="J398" s="10">
        <v>1800.41</v>
      </c>
      <c r="K398" s="11" t="e">
        <f>VLOOKUP(A398,[2]Sheet4!I:M,2,0)</f>
        <v>#N/A</v>
      </c>
      <c r="L398" s="12" t="e">
        <f>IF(#REF!=0," ",IF((D398+E398+G398)&gt;#REF!,"服务费超计划成本",""))</f>
        <v>#REF!</v>
      </c>
      <c r="M398" s="15" t="e">
        <f>IF(#REF!=0," ",IF(H398&gt;#REF!,"人工成本超计划成本"," "))</f>
        <v>#REF!</v>
      </c>
      <c r="N398" s="16" t="s">
        <v>1187</v>
      </c>
      <c r="O398" s="16" t="s">
        <v>1187</v>
      </c>
      <c r="P398" s="16" t="e">
        <f t="shared" si="26"/>
        <v>#REF!</v>
      </c>
      <c r="Q398" s="17" t="e">
        <f t="shared" si="27"/>
        <v>#REF!</v>
      </c>
      <c r="R398" s="7">
        <v>0</v>
      </c>
      <c r="S398" s="7">
        <v>0</v>
      </c>
    </row>
    <row r="399" spans="1:19" s="1" customFormat="1" ht="14.4">
      <c r="A399" s="6" t="s">
        <v>1212</v>
      </c>
      <c r="B399" s="7">
        <f t="shared" si="24"/>
        <v>130347.5</v>
      </c>
      <c r="C399" s="8">
        <f t="shared" si="25"/>
        <v>130347.5</v>
      </c>
      <c r="D399" s="8">
        <v>0</v>
      </c>
      <c r="E399" s="9">
        <v>0</v>
      </c>
      <c r="F399" s="10">
        <v>0</v>
      </c>
      <c r="G399" s="10">
        <v>0</v>
      </c>
      <c r="H399" s="10">
        <v>0</v>
      </c>
      <c r="I399" s="10">
        <v>130347.5</v>
      </c>
      <c r="J399" s="10">
        <v>0</v>
      </c>
      <c r="K399" s="11" t="e">
        <f>VLOOKUP(A399,[2]Sheet4!I:M,2,0)</f>
        <v>#N/A</v>
      </c>
      <c r="L399" s="12" t="e">
        <f>IF(#REF!=0," ",IF((D399+E399+G399)&gt;#REF!,"服务费超计划成本",""))</f>
        <v>#REF!</v>
      </c>
      <c r="M399" s="15" t="e">
        <f>IF(#REF!=0," ",IF(H399&gt;#REF!,"人工成本超计划成本"," "))</f>
        <v>#REF!</v>
      </c>
      <c r="N399" s="16" t="s">
        <v>1187</v>
      </c>
      <c r="O399" s="16" t="s">
        <v>1187</v>
      </c>
      <c r="P399" s="16" t="e">
        <f t="shared" si="26"/>
        <v>#REF!</v>
      </c>
      <c r="Q399" s="17" t="e">
        <f t="shared" si="27"/>
        <v>#REF!</v>
      </c>
      <c r="R399" s="7">
        <v>0</v>
      </c>
      <c r="S399" s="7">
        <v>0</v>
      </c>
    </row>
    <row r="400" spans="1:19" s="1" customFormat="1" ht="14.4">
      <c r="A400" s="6" t="s">
        <v>1213</v>
      </c>
      <c r="B400" s="7">
        <f t="shared" si="24"/>
        <v>0</v>
      </c>
      <c r="C400" s="8">
        <f t="shared" si="25"/>
        <v>0</v>
      </c>
      <c r="D400" s="8">
        <v>0</v>
      </c>
      <c r="E400" s="9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1" t="e">
        <f>VLOOKUP(A400,[2]Sheet4!I:M,2,0)</f>
        <v>#N/A</v>
      </c>
      <c r="L400" s="12" t="e">
        <f>IF(#REF!=0," ",IF((D400+E400+G400)&gt;#REF!,"服务费超计划成本",""))</f>
        <v>#REF!</v>
      </c>
      <c r="M400" s="15" t="e">
        <f>IF(#REF!=0," ",IF(H400&gt;#REF!,"人工成本超计划成本"," "))</f>
        <v>#REF!</v>
      </c>
      <c r="N400" s="16" t="s">
        <v>1187</v>
      </c>
      <c r="O400" s="16" t="s">
        <v>1187</v>
      </c>
      <c r="P400" s="16" t="e">
        <f t="shared" si="26"/>
        <v>#REF!</v>
      </c>
      <c r="Q400" s="17" t="e">
        <f t="shared" si="27"/>
        <v>#REF!</v>
      </c>
      <c r="R400" s="7">
        <v>0</v>
      </c>
      <c r="S400" s="7">
        <v>0</v>
      </c>
    </row>
    <row r="401" spans="1:20" s="1" customFormat="1" ht="14.4">
      <c r="A401" s="6" t="s">
        <v>1214</v>
      </c>
      <c r="B401" s="7">
        <f t="shared" si="24"/>
        <v>139077.46</v>
      </c>
      <c r="C401" s="8">
        <f t="shared" si="25"/>
        <v>139077.46</v>
      </c>
      <c r="D401" s="8">
        <v>0</v>
      </c>
      <c r="E401" s="9">
        <v>0</v>
      </c>
      <c r="F401" s="10">
        <v>0</v>
      </c>
      <c r="G401" s="10">
        <v>0</v>
      </c>
      <c r="H401" s="10">
        <v>0</v>
      </c>
      <c r="I401" s="10">
        <v>139077.46</v>
      </c>
      <c r="J401" s="10">
        <v>0</v>
      </c>
      <c r="K401" s="11" t="e">
        <f>VLOOKUP(A401,[2]Sheet4!I:M,2,0)</f>
        <v>#N/A</v>
      </c>
      <c r="L401" s="12" t="e">
        <f>IF(#REF!=0," ",IF((D401+E401+G401)&gt;#REF!,"服务费超计划成本",""))</f>
        <v>#REF!</v>
      </c>
      <c r="M401" s="15" t="e">
        <f>IF(#REF!=0," ",IF(H401&gt;#REF!,"人工成本超计划成本"," "))</f>
        <v>#REF!</v>
      </c>
      <c r="N401" s="16" t="s">
        <v>1187</v>
      </c>
      <c r="O401" s="16" t="s">
        <v>1187</v>
      </c>
      <c r="P401" s="16" t="e">
        <f t="shared" si="26"/>
        <v>#REF!</v>
      </c>
      <c r="Q401" s="17" t="e">
        <f t="shared" si="27"/>
        <v>#REF!</v>
      </c>
      <c r="R401" s="7">
        <v>0</v>
      </c>
      <c r="S401" s="7">
        <v>0</v>
      </c>
    </row>
    <row r="402" spans="1:20" s="1" customFormat="1" ht="14.4">
      <c r="A402" s="6" t="s">
        <v>1215</v>
      </c>
      <c r="B402" s="7">
        <f t="shared" si="24"/>
        <v>51839.999600000003</v>
      </c>
      <c r="C402" s="8">
        <f t="shared" si="25"/>
        <v>51839.999600000003</v>
      </c>
      <c r="D402" s="8">
        <v>0</v>
      </c>
      <c r="E402" s="9">
        <v>0</v>
      </c>
      <c r="F402" s="10">
        <v>0</v>
      </c>
      <c r="G402" s="10">
        <v>51839.999600000003</v>
      </c>
      <c r="H402" s="10">
        <v>0</v>
      </c>
      <c r="I402" s="10">
        <v>0</v>
      </c>
      <c r="J402" s="10">
        <v>0</v>
      </c>
      <c r="K402" s="11" t="e">
        <f>VLOOKUP(A402,[2]Sheet4!I:M,2,0)</f>
        <v>#N/A</v>
      </c>
      <c r="L402" s="12" t="e">
        <f>IF(#REF!=0," ",IF((D402+E402+G402)&gt;#REF!,"服务费超计划成本",""))</f>
        <v>#REF!</v>
      </c>
      <c r="M402" s="15" t="e">
        <f>IF(#REF!=0," ",IF(H402&gt;#REF!,"人工成本超计划成本"," "))</f>
        <v>#REF!</v>
      </c>
      <c r="N402" s="16" t="s">
        <v>1187</v>
      </c>
      <c r="O402" s="16" t="s">
        <v>1187</v>
      </c>
      <c r="P402" s="16" t="e">
        <f t="shared" si="26"/>
        <v>#REF!</v>
      </c>
      <c r="Q402" s="17" t="e">
        <f t="shared" si="27"/>
        <v>#REF!</v>
      </c>
      <c r="R402" s="7">
        <v>30549.34</v>
      </c>
      <c r="S402" s="7">
        <v>0</v>
      </c>
    </row>
    <row r="403" spans="1:20" s="1" customFormat="1" ht="14.4">
      <c r="A403" s="6" t="s">
        <v>1216</v>
      </c>
      <c r="B403" s="7">
        <f t="shared" si="24"/>
        <v>45000</v>
      </c>
      <c r="C403" s="8">
        <f t="shared" si="25"/>
        <v>45000</v>
      </c>
      <c r="D403" s="8">
        <v>0</v>
      </c>
      <c r="E403" s="9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45000</v>
      </c>
      <c r="K403" s="11" t="e">
        <f>VLOOKUP(A403,[2]Sheet4!I:M,2,0)</f>
        <v>#N/A</v>
      </c>
      <c r="L403" s="12" t="e">
        <f>IF(#REF!=0," ",IF((D403+E403+G403)&gt;#REF!,"服务费超计划成本",""))</f>
        <v>#REF!</v>
      </c>
      <c r="M403" s="15" t="e">
        <f>IF(#REF!=0," ",IF(H403&gt;#REF!,"人工成本超计划成本"," "))</f>
        <v>#REF!</v>
      </c>
      <c r="N403" s="16" t="s">
        <v>1187</v>
      </c>
      <c r="O403" s="16" t="s">
        <v>1187</v>
      </c>
      <c r="P403" s="16" t="e">
        <f t="shared" si="26"/>
        <v>#REF!</v>
      </c>
      <c r="Q403" s="17" t="e">
        <f t="shared" si="27"/>
        <v>#REF!</v>
      </c>
      <c r="R403" s="7">
        <v>0</v>
      </c>
      <c r="S403" s="7">
        <v>0</v>
      </c>
    </row>
    <row r="404" spans="1:20" s="1" customFormat="1" ht="14.4">
      <c r="A404" s="6" t="s">
        <v>1217</v>
      </c>
      <c r="B404" s="7">
        <f t="shared" si="24"/>
        <v>34357.090000000004</v>
      </c>
      <c r="C404" s="8">
        <f t="shared" si="25"/>
        <v>34357.090000000004</v>
      </c>
      <c r="D404" s="8">
        <v>0</v>
      </c>
      <c r="E404" s="9">
        <v>0</v>
      </c>
      <c r="F404" s="10">
        <v>0</v>
      </c>
      <c r="G404" s="10">
        <v>0</v>
      </c>
      <c r="H404" s="10">
        <v>30243.71</v>
      </c>
      <c r="I404" s="10">
        <v>3761.72</v>
      </c>
      <c r="J404" s="10">
        <v>351.66</v>
      </c>
      <c r="K404" s="11" t="e">
        <f>VLOOKUP(A404,[2]Sheet4!I:M,2,0)</f>
        <v>#N/A</v>
      </c>
      <c r="L404" s="12" t="e">
        <f>IF(#REF!=0," ",IF((D404+E404+G404)&gt;#REF!,"服务费超计划成本",""))</f>
        <v>#REF!</v>
      </c>
      <c r="M404" s="15" t="e">
        <f>IF(#REF!=0," ",IF(H404&gt;#REF!,"人工成本超计划成本"," "))</f>
        <v>#REF!</v>
      </c>
      <c r="N404" s="16" t="s">
        <v>1187</v>
      </c>
      <c r="O404" s="16" t="s">
        <v>1187</v>
      </c>
      <c r="P404" s="16" t="e">
        <f t="shared" si="26"/>
        <v>#REF!</v>
      </c>
      <c r="Q404" s="17" t="e">
        <f t="shared" si="27"/>
        <v>#REF!</v>
      </c>
      <c r="R404" s="7">
        <v>70625.289999999994</v>
      </c>
      <c r="S404" s="7">
        <v>0</v>
      </c>
    </row>
    <row r="405" spans="1:20" s="1" customFormat="1" ht="14.4">
      <c r="A405" s="19" t="s">
        <v>533</v>
      </c>
      <c r="B405" s="7">
        <f t="shared" si="24"/>
        <v>316771.99320000003</v>
      </c>
      <c r="C405" s="8">
        <f t="shared" si="25"/>
        <v>232771.9932</v>
      </c>
      <c r="D405" s="8">
        <v>0</v>
      </c>
      <c r="E405" s="9">
        <v>84000</v>
      </c>
      <c r="F405" s="10">
        <v>0</v>
      </c>
      <c r="G405" s="10">
        <v>232771.9932</v>
      </c>
      <c r="H405" s="10">
        <v>0</v>
      </c>
      <c r="I405" s="10">
        <v>0</v>
      </c>
      <c r="J405" s="10">
        <v>0</v>
      </c>
      <c r="K405" s="11" t="e">
        <f>VLOOKUP(A405,[2]Sheet4!I:M,2,0)</f>
        <v>#N/A</v>
      </c>
      <c r="L405" s="12" t="e">
        <f>IF(#REF!=0," ",IF((D405+E405+G405)&gt;#REF!,"服务费超计划成本",""))</f>
        <v>#REF!</v>
      </c>
      <c r="M405" s="15" t="e">
        <f>IF(#REF!=0," ",IF(H405&gt;#REF!,"人工成本超计划成本"," "))</f>
        <v>#REF!</v>
      </c>
      <c r="N405" s="16" t="s">
        <v>1187</v>
      </c>
      <c r="O405" s="16" t="s">
        <v>1187</v>
      </c>
      <c r="P405" s="16" t="e">
        <f t="shared" si="26"/>
        <v>#REF!</v>
      </c>
      <c r="Q405" s="17" t="e">
        <f t="shared" si="27"/>
        <v>#REF!</v>
      </c>
      <c r="R405" s="7">
        <v>65403.78</v>
      </c>
      <c r="S405" s="7">
        <v>0</v>
      </c>
      <c r="T405" s="18"/>
    </row>
    <row r="406" spans="1:20" s="1" customFormat="1" ht="14.4">
      <c r="A406" s="19" t="s">
        <v>538</v>
      </c>
      <c r="B406" s="7">
        <f t="shared" si="24"/>
        <v>393883.89399999997</v>
      </c>
      <c r="C406" s="8">
        <f t="shared" si="25"/>
        <v>267883.89399999997</v>
      </c>
      <c r="D406" s="8">
        <v>0</v>
      </c>
      <c r="E406" s="9">
        <v>126000</v>
      </c>
      <c r="F406" s="10">
        <v>0</v>
      </c>
      <c r="G406" s="10">
        <v>54000.004000000001</v>
      </c>
      <c r="H406" s="10">
        <v>134438.01999999999</v>
      </c>
      <c r="I406" s="10">
        <v>58205.23</v>
      </c>
      <c r="J406" s="10">
        <v>21240.639999999999</v>
      </c>
      <c r="K406" s="11" t="e">
        <f>VLOOKUP(A406,[2]Sheet4!I:M,2,0)</f>
        <v>#N/A</v>
      </c>
      <c r="L406" s="12" t="e">
        <f>IF(#REF!=0," ",IF((D406+E406+G406)&gt;#REF!,"服务费超计划成本",""))</f>
        <v>#REF!</v>
      </c>
      <c r="M406" s="15" t="e">
        <f>IF(#REF!=0," ",IF(H406&gt;#REF!,"人工成本超计划成本"," "))</f>
        <v>#REF!</v>
      </c>
      <c r="N406" s="16" t="s">
        <v>1187</v>
      </c>
      <c r="O406" s="16" t="s">
        <v>1187</v>
      </c>
      <c r="P406" s="16" t="e">
        <f t="shared" si="26"/>
        <v>#REF!</v>
      </c>
      <c r="Q406" s="17" t="e">
        <f t="shared" si="27"/>
        <v>#REF!</v>
      </c>
      <c r="R406" s="7">
        <v>66429.960000000006</v>
      </c>
      <c r="S406" s="7">
        <v>0</v>
      </c>
      <c r="T406" s="18"/>
    </row>
    <row r="407" spans="1:20" ht="14.4">
      <c r="A407" s="6" t="s">
        <v>1218</v>
      </c>
      <c r="B407" s="7">
        <f t="shared" si="24"/>
        <v>70400.005999999994</v>
      </c>
      <c r="C407" s="8">
        <f t="shared" si="25"/>
        <v>70400.005999999994</v>
      </c>
      <c r="D407" s="8">
        <v>0</v>
      </c>
      <c r="E407" s="9">
        <v>0</v>
      </c>
      <c r="F407" s="10">
        <v>0</v>
      </c>
      <c r="G407" s="10">
        <v>70400.005999999994</v>
      </c>
      <c r="H407" s="10">
        <v>0</v>
      </c>
      <c r="I407" s="10">
        <v>0</v>
      </c>
      <c r="J407" s="10">
        <v>0</v>
      </c>
      <c r="K407" s="11" t="e">
        <f>VLOOKUP(A407,[2]Sheet4!I:M,2,0)</f>
        <v>#N/A</v>
      </c>
      <c r="L407" s="12" t="e">
        <f>IF(#REF!=0," ",IF((D407+E407+G407)&gt;#REF!,"服务费超计划成本",""))</f>
        <v>#REF!</v>
      </c>
      <c r="M407" s="15" t="e">
        <f>IF(#REF!=0," ",IF(H407&gt;#REF!,"人工成本超计划成本"," "))</f>
        <v>#REF!</v>
      </c>
      <c r="N407" s="20"/>
      <c r="O407" s="20"/>
      <c r="P407" s="16" t="e">
        <f t="shared" si="26"/>
        <v>#REF!</v>
      </c>
      <c r="Q407" s="17" t="e">
        <f t="shared" si="27"/>
        <v>#REF!</v>
      </c>
      <c r="R407" s="7">
        <v>20114.900000000001</v>
      </c>
      <c r="S407" s="7">
        <v>0</v>
      </c>
    </row>
    <row r="408" spans="1:20" ht="14.4">
      <c r="A408" s="19" t="s">
        <v>525</v>
      </c>
      <c r="B408" s="7">
        <f t="shared" si="24"/>
        <v>340401.0428</v>
      </c>
      <c r="C408" s="8">
        <f t="shared" si="25"/>
        <v>214401.0428</v>
      </c>
      <c r="D408" s="8">
        <v>0</v>
      </c>
      <c r="E408" s="9">
        <v>126000</v>
      </c>
      <c r="F408" s="10">
        <v>0</v>
      </c>
      <c r="G408" s="10">
        <v>53999.982799999998</v>
      </c>
      <c r="H408" s="10">
        <v>75131.08</v>
      </c>
      <c r="I408" s="10">
        <v>71540.490000000005</v>
      </c>
      <c r="J408" s="10">
        <v>13729.49</v>
      </c>
      <c r="K408" s="11" t="e">
        <f>VLOOKUP(A408,[2]Sheet4!I:M,2,0)</f>
        <v>#N/A</v>
      </c>
      <c r="L408" s="12" t="e">
        <f>IF(#REF!=0," ",IF((D408+E408+G408)&gt;#REF!,"服务费超计划成本",""))</f>
        <v>#REF!</v>
      </c>
      <c r="M408" s="15" t="e">
        <f>IF(#REF!=0," ",IF(H408&gt;#REF!,"人工成本超计划成本"," "))</f>
        <v>#REF!</v>
      </c>
      <c r="N408" s="20"/>
      <c r="O408" s="20"/>
      <c r="P408" s="16" t="e">
        <f t="shared" si="26"/>
        <v>#REF!</v>
      </c>
      <c r="Q408" s="17" t="e">
        <f t="shared" si="27"/>
        <v>#REF!</v>
      </c>
      <c r="R408" s="7">
        <v>73539.679999999993</v>
      </c>
      <c r="S408" s="7">
        <v>0</v>
      </c>
      <c r="T408" s="18"/>
    </row>
    <row r="409" spans="1:20" ht="14.4">
      <c r="A409" s="6" t="s">
        <v>1219</v>
      </c>
      <c r="B409" s="7">
        <f t="shared" si="24"/>
        <v>124275.88999999998</v>
      </c>
      <c r="C409" s="8">
        <f t="shared" si="25"/>
        <v>124275.88999999998</v>
      </c>
      <c r="D409" s="8">
        <v>0</v>
      </c>
      <c r="E409" s="9">
        <v>0</v>
      </c>
      <c r="F409" s="10">
        <v>0</v>
      </c>
      <c r="G409" s="10">
        <v>0</v>
      </c>
      <c r="H409" s="10">
        <v>85834.12</v>
      </c>
      <c r="I409" s="10">
        <v>30604.959999999999</v>
      </c>
      <c r="J409" s="10">
        <v>7836.81</v>
      </c>
      <c r="K409" s="11" t="e">
        <f>VLOOKUP(A409,[2]Sheet4!I:M,2,0)</f>
        <v>#N/A</v>
      </c>
      <c r="L409" s="12" t="e">
        <f>IF(#REF!=0," ",IF((D409+E409+G409)&gt;#REF!,"服务费超计划成本",""))</f>
        <v>#REF!</v>
      </c>
      <c r="M409" s="15" t="e">
        <f>IF(#REF!=0," ",IF(H409&gt;#REF!,"人工成本超计划成本"," "))</f>
        <v>#REF!</v>
      </c>
      <c r="N409" s="20"/>
      <c r="O409" s="20"/>
      <c r="P409" s="16" t="e">
        <f t="shared" si="26"/>
        <v>#REF!</v>
      </c>
      <c r="Q409" s="17" t="e">
        <f t="shared" si="27"/>
        <v>#REF!</v>
      </c>
      <c r="R409" s="7">
        <v>45195.040000000001</v>
      </c>
      <c r="S409" s="7">
        <v>0</v>
      </c>
    </row>
    <row r="410" spans="1:20" ht="14.4">
      <c r="A410" s="6" t="s">
        <v>549</v>
      </c>
      <c r="B410" s="7">
        <f t="shared" si="24"/>
        <v>14858525.5096</v>
      </c>
      <c r="C410" s="8">
        <f t="shared" si="25"/>
        <v>14657525.5096</v>
      </c>
      <c r="D410" s="8">
        <v>0</v>
      </c>
      <c r="E410" s="9">
        <v>201000</v>
      </c>
      <c r="F410" s="10">
        <v>0</v>
      </c>
      <c r="G410" s="10">
        <v>10996916.1096</v>
      </c>
      <c r="H410" s="10">
        <v>1634188.55</v>
      </c>
      <c r="I410" s="10">
        <v>1534074.08</v>
      </c>
      <c r="J410" s="10">
        <v>492346.77</v>
      </c>
      <c r="K410" s="11" t="e">
        <f>VLOOKUP(A410,[2]Sheet4!I:M,2,0)</f>
        <v>#N/A</v>
      </c>
      <c r="L410" s="12" t="e">
        <f>IF(#REF!=0," ",IF((D410+E410+G410)&gt;#REF!,"服务费超计划成本",""))</f>
        <v>#REF!</v>
      </c>
      <c r="M410" s="15" t="e">
        <f>IF(#REF!=0," ",IF(H410&gt;#REF!,"人工成本超计划成本"," "))</f>
        <v>#REF!</v>
      </c>
      <c r="N410" s="20"/>
      <c r="O410" s="20"/>
      <c r="P410" s="16" t="e">
        <f t="shared" si="26"/>
        <v>#REF!</v>
      </c>
      <c r="Q410" s="17" t="e">
        <f t="shared" si="27"/>
        <v>#REF!</v>
      </c>
      <c r="R410" s="7">
        <v>0</v>
      </c>
      <c r="S410" s="7">
        <v>0</v>
      </c>
    </row>
    <row r="411" spans="1:20" ht="14.4">
      <c r="A411" s="6" t="s">
        <v>1220</v>
      </c>
      <c r="B411" s="7">
        <f t="shared" si="24"/>
        <v>432633.5</v>
      </c>
      <c r="C411" s="8">
        <f t="shared" si="25"/>
        <v>432633.5</v>
      </c>
      <c r="D411" s="8">
        <v>0</v>
      </c>
      <c r="E411" s="9">
        <v>0</v>
      </c>
      <c r="F411" s="10">
        <v>25641.01</v>
      </c>
      <c r="G411" s="10">
        <v>0</v>
      </c>
      <c r="H411" s="10">
        <v>199165.21</v>
      </c>
      <c r="I411" s="10">
        <v>129570.96</v>
      </c>
      <c r="J411" s="10">
        <v>78256.320000000007</v>
      </c>
      <c r="K411" s="11" t="e">
        <f>VLOOKUP(A411,[2]Sheet4!I:M,2,0)</f>
        <v>#N/A</v>
      </c>
      <c r="L411" s="12" t="e">
        <f>IF(#REF!=0," ",IF((D411+E411+G411)&gt;#REF!,"服务费超计划成本",""))</f>
        <v>#REF!</v>
      </c>
      <c r="M411" s="15" t="e">
        <f>IF(#REF!=0," ",IF(H411&gt;#REF!,"人工成本超计划成本"," "))</f>
        <v>#REF!</v>
      </c>
      <c r="N411" s="20"/>
      <c r="O411" s="20"/>
      <c r="P411" s="16" t="e">
        <f t="shared" si="26"/>
        <v>#REF!</v>
      </c>
      <c r="Q411" s="17" t="e">
        <f t="shared" si="27"/>
        <v>#REF!</v>
      </c>
      <c r="R411" s="7">
        <v>60000</v>
      </c>
      <c r="S411" s="7">
        <v>0</v>
      </c>
    </row>
    <row r="412" spans="1:20" ht="14.4">
      <c r="A412" s="6" t="s">
        <v>1221</v>
      </c>
      <c r="B412" s="7">
        <f t="shared" si="24"/>
        <v>22618589.5</v>
      </c>
      <c r="C412" s="8">
        <f t="shared" si="25"/>
        <v>22287089.5</v>
      </c>
      <c r="D412" s="8">
        <v>0</v>
      </c>
      <c r="E412" s="9">
        <v>331500</v>
      </c>
      <c r="F412" s="10">
        <v>21761342</v>
      </c>
      <c r="G412" s="10">
        <v>0</v>
      </c>
      <c r="H412" s="10">
        <v>344044.89</v>
      </c>
      <c r="I412" s="10">
        <v>127273.96</v>
      </c>
      <c r="J412" s="10">
        <v>54428.65</v>
      </c>
      <c r="K412" s="11" t="e">
        <f>VLOOKUP(A412,[2]Sheet4!I:M,2,0)</f>
        <v>#N/A</v>
      </c>
      <c r="L412" s="12" t="e">
        <f>IF(#REF!=0," ",IF((D412+E412+G412)&gt;#REF!,"服务费超计划成本",""))</f>
        <v>#REF!</v>
      </c>
      <c r="M412" s="15" t="e">
        <f>IF(#REF!=0," ",IF(H412&gt;#REF!,"人工成本超计划成本"," "))</f>
        <v>#REF!</v>
      </c>
      <c r="N412" s="20"/>
      <c r="O412" s="20"/>
      <c r="P412" s="16" t="e">
        <f t="shared" si="26"/>
        <v>#REF!</v>
      </c>
      <c r="Q412" s="17" t="e">
        <f t="shared" si="27"/>
        <v>#REF!</v>
      </c>
      <c r="R412" s="7">
        <v>0</v>
      </c>
      <c r="S412" s="7">
        <v>0</v>
      </c>
    </row>
    <row r="413" spans="1:20" ht="14.4">
      <c r="A413" s="6" t="s">
        <v>1222</v>
      </c>
      <c r="B413" s="7">
        <f t="shared" si="24"/>
        <v>17474.080000000002</v>
      </c>
      <c r="C413" s="8">
        <f t="shared" si="25"/>
        <v>17474.080000000002</v>
      </c>
      <c r="D413" s="8">
        <v>0</v>
      </c>
      <c r="E413" s="9">
        <v>0</v>
      </c>
      <c r="F413" s="10">
        <v>0</v>
      </c>
      <c r="G413" s="10">
        <v>0</v>
      </c>
      <c r="H413" s="10">
        <v>13148.58</v>
      </c>
      <c r="I413" s="10">
        <v>0</v>
      </c>
      <c r="J413" s="10">
        <v>4325.5</v>
      </c>
      <c r="K413" s="11" t="e">
        <f>VLOOKUP(A413,[2]Sheet4!I:M,2,0)</f>
        <v>#N/A</v>
      </c>
      <c r="L413" s="12" t="e">
        <f>IF(#REF!=0," ",IF((D413+E413+G413)&gt;#REF!,"服务费超计划成本",""))</f>
        <v>#REF!</v>
      </c>
      <c r="M413" s="15" t="e">
        <f>IF(#REF!=0," ",IF(H413&gt;#REF!,"人工成本超计划成本"," "))</f>
        <v>#REF!</v>
      </c>
      <c r="N413" s="20"/>
      <c r="O413" s="20"/>
      <c r="P413" s="16" t="e">
        <f t="shared" si="26"/>
        <v>#REF!</v>
      </c>
      <c r="Q413" s="17" t="e">
        <f t="shared" si="27"/>
        <v>#REF!</v>
      </c>
      <c r="R413" s="7">
        <v>0</v>
      </c>
      <c r="S413" s="7">
        <v>17474.080000000002</v>
      </c>
    </row>
    <row r="414" spans="1:20" ht="14.4">
      <c r="A414" s="6" t="s">
        <v>1223</v>
      </c>
      <c r="B414" s="7">
        <f t="shared" si="24"/>
        <v>0</v>
      </c>
      <c r="C414" s="8">
        <f t="shared" si="25"/>
        <v>0</v>
      </c>
      <c r="D414" s="8">
        <v>0</v>
      </c>
      <c r="E414" s="9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1" t="e">
        <f>VLOOKUP(A414,[2]Sheet4!I:M,2,0)</f>
        <v>#N/A</v>
      </c>
      <c r="L414" s="12" t="e">
        <f>IF(#REF!=0," ",IF((D414+E414+G414)&gt;#REF!,"服务费超计划成本",""))</f>
        <v>#REF!</v>
      </c>
      <c r="M414" s="15" t="e">
        <f>IF(#REF!=0," ",IF(H414&gt;#REF!,"人工成本超计划成本"," "))</f>
        <v>#REF!</v>
      </c>
      <c r="N414" s="20"/>
      <c r="O414" s="20"/>
      <c r="P414" s="16" t="e">
        <f t="shared" si="26"/>
        <v>#REF!</v>
      </c>
      <c r="Q414" s="17" t="e">
        <f t="shared" si="27"/>
        <v>#REF!</v>
      </c>
      <c r="R414" s="7">
        <v>0</v>
      </c>
      <c r="S414" s="7">
        <v>0</v>
      </c>
    </row>
    <row r="415" spans="1:20" ht="14.4">
      <c r="A415" s="6" t="s">
        <v>1224</v>
      </c>
      <c r="B415" s="7">
        <f t="shared" si="24"/>
        <v>7846.68</v>
      </c>
      <c r="C415" s="8">
        <f t="shared" si="25"/>
        <v>7846.68</v>
      </c>
      <c r="D415" s="8">
        <v>0</v>
      </c>
      <c r="E415" s="9">
        <v>0</v>
      </c>
      <c r="F415" s="10">
        <v>0</v>
      </c>
      <c r="G415" s="10">
        <v>0</v>
      </c>
      <c r="H415" s="10">
        <v>6744.7</v>
      </c>
      <c r="I415" s="10">
        <v>0</v>
      </c>
      <c r="J415" s="10">
        <v>1101.98</v>
      </c>
      <c r="K415" s="11" t="e">
        <f>VLOOKUP(A415,[2]Sheet4!I:M,2,0)</f>
        <v>#N/A</v>
      </c>
      <c r="L415" s="12" t="e">
        <f>IF(#REF!=0," ",IF((D415+E415+G415)&gt;#REF!,"服务费超计划成本",""))</f>
        <v>#REF!</v>
      </c>
      <c r="M415" s="15" t="e">
        <f>IF(#REF!=0," ",IF(H415&gt;#REF!,"人工成本超计划成本"," "))</f>
        <v>#REF!</v>
      </c>
      <c r="N415" s="20"/>
      <c r="O415" s="20"/>
      <c r="P415" s="16" t="e">
        <f t="shared" si="26"/>
        <v>#REF!</v>
      </c>
      <c r="Q415" s="17" t="e">
        <f t="shared" si="27"/>
        <v>#REF!</v>
      </c>
      <c r="R415" s="7">
        <v>0</v>
      </c>
      <c r="S415" s="7">
        <v>7846.68</v>
      </c>
    </row>
    <row r="416" spans="1:20" ht="14.4">
      <c r="A416" s="6" t="s">
        <v>1225</v>
      </c>
      <c r="B416" s="7">
        <f t="shared" si="24"/>
        <v>0</v>
      </c>
      <c r="C416" s="8">
        <f t="shared" si="25"/>
        <v>0</v>
      </c>
      <c r="D416" s="8">
        <v>0</v>
      </c>
      <c r="E416" s="9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1" t="e">
        <f>VLOOKUP(A416,[2]Sheet4!I:M,2,0)</f>
        <v>#N/A</v>
      </c>
      <c r="L416" s="12" t="e">
        <f>IF(#REF!=0," ",IF((D416+E416+G416)&gt;#REF!,"服务费超计划成本",""))</f>
        <v>#REF!</v>
      </c>
      <c r="M416" s="15" t="e">
        <f>IF(#REF!=0," ",IF(H416&gt;#REF!,"人工成本超计划成本"," "))</f>
        <v>#REF!</v>
      </c>
      <c r="N416" s="20"/>
      <c r="O416" s="20"/>
      <c r="P416" s="16" t="e">
        <f t="shared" si="26"/>
        <v>#REF!</v>
      </c>
      <c r="Q416" s="17" t="e">
        <f t="shared" si="27"/>
        <v>#REF!</v>
      </c>
      <c r="R416" s="7">
        <v>0</v>
      </c>
      <c r="S416" s="7">
        <v>0</v>
      </c>
    </row>
    <row r="417" spans="1:19" s="1" customFormat="1" ht="14.4">
      <c r="A417" s="6" t="s">
        <v>210</v>
      </c>
      <c r="B417" s="7">
        <f t="shared" si="24"/>
        <v>2478</v>
      </c>
      <c r="C417" s="8">
        <f t="shared" si="25"/>
        <v>0</v>
      </c>
      <c r="D417" s="8">
        <v>2478</v>
      </c>
      <c r="E417" s="9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1" t="e">
        <f>VLOOKUP(A417,[2]Sheet4!I:M,2,0)</f>
        <v>#N/A</v>
      </c>
      <c r="L417" s="12" t="e">
        <f>IF(#REF!=0," ",IF((D417+E417+G417)&gt;#REF!,"服务费超计划成本",""))</f>
        <v>#REF!</v>
      </c>
      <c r="M417" s="15" t="e">
        <f>IF(#REF!=0," ",IF(H417&gt;#REF!,"人工成本超计划成本"," "))</f>
        <v>#REF!</v>
      </c>
      <c r="N417" s="16" t="e">
        <f>IF(#REF!=0," ",F417/#REF!)</f>
        <v>#REF!</v>
      </c>
      <c r="O417" s="16" t="e">
        <f>IF(#REF!=0," ",#REF!/#REF!)</f>
        <v>#REF!</v>
      </c>
      <c r="P417" s="16" t="e">
        <f t="shared" si="26"/>
        <v>#REF!</v>
      </c>
      <c r="Q417" s="17" t="e">
        <f t="shared" si="27"/>
        <v>#REF!</v>
      </c>
      <c r="R417" s="7">
        <v>0</v>
      </c>
      <c r="S417" s="7">
        <v>0</v>
      </c>
    </row>
    <row r="418" spans="1:19" s="1" customFormat="1" ht="14.4">
      <c r="A418" s="6" t="s">
        <v>1226</v>
      </c>
      <c r="B418" s="7">
        <f t="shared" si="24"/>
        <v>0</v>
      </c>
      <c r="C418" s="8">
        <f t="shared" si="25"/>
        <v>0</v>
      </c>
      <c r="D418" s="8">
        <v>0</v>
      </c>
      <c r="E418" s="9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1" t="e">
        <f>VLOOKUP(A418,[2]Sheet4!I:M,2,0)</f>
        <v>#N/A</v>
      </c>
      <c r="L418" s="12" t="e">
        <f>IF(#REF!=0," ",IF((D418+E418+G418)&gt;#REF!,"服务费超计划成本",""))</f>
        <v>#REF!</v>
      </c>
      <c r="M418" s="15" t="e">
        <f>IF(#REF!=0," ",IF(H418&gt;#REF!,"人工成本超计划成本"," "))</f>
        <v>#REF!</v>
      </c>
      <c r="N418" s="16" t="e">
        <f>IF(#REF!=0," ",F418/#REF!)</f>
        <v>#REF!</v>
      </c>
      <c r="O418" s="16" t="e">
        <f>IF(#REF!=0," ",#REF!/#REF!)</f>
        <v>#REF!</v>
      </c>
      <c r="P418" s="16" t="e">
        <f t="shared" si="26"/>
        <v>#REF!</v>
      </c>
      <c r="Q418" s="17" t="e">
        <f t="shared" si="27"/>
        <v>#REF!</v>
      </c>
      <c r="R418" s="7">
        <v>0</v>
      </c>
      <c r="S418" s="7">
        <v>0</v>
      </c>
    </row>
    <row r="419" spans="1:19" s="1" customFormat="1" ht="14.4">
      <c r="A419" s="6" t="s">
        <v>1227</v>
      </c>
      <c r="B419" s="7">
        <f t="shared" si="24"/>
        <v>0</v>
      </c>
      <c r="C419" s="8">
        <f t="shared" si="25"/>
        <v>0</v>
      </c>
      <c r="D419" s="8">
        <v>0</v>
      </c>
      <c r="E419" s="9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1" t="e">
        <f>VLOOKUP(A419,[2]Sheet4!I:M,2,0)</f>
        <v>#N/A</v>
      </c>
      <c r="L419" s="12" t="e">
        <f>IF(#REF!=0," ",IF((D419+E419+G419)&gt;#REF!,"服务费超计划成本",""))</f>
        <v>#REF!</v>
      </c>
      <c r="M419" s="15" t="e">
        <f>IF(#REF!=0," ",IF(H419&gt;#REF!,"人工成本超计划成本"," "))</f>
        <v>#REF!</v>
      </c>
      <c r="N419" s="16" t="e">
        <f>IF(#REF!=0," ",F419/#REF!)</f>
        <v>#REF!</v>
      </c>
      <c r="O419" s="16" t="e">
        <f>IF(#REF!=0," ",#REF!/#REF!)</f>
        <v>#REF!</v>
      </c>
      <c r="P419" s="16" t="e">
        <f t="shared" si="26"/>
        <v>#REF!</v>
      </c>
      <c r="Q419" s="17" t="e">
        <f t="shared" si="27"/>
        <v>#REF!</v>
      </c>
      <c r="R419" s="7">
        <v>0</v>
      </c>
      <c r="S419" s="7">
        <v>0</v>
      </c>
    </row>
    <row r="420" spans="1:19" s="1" customFormat="1" ht="14.4">
      <c r="A420" s="6" t="s">
        <v>1228</v>
      </c>
      <c r="B420" s="7">
        <f t="shared" si="24"/>
        <v>19665.43</v>
      </c>
      <c r="C420" s="8">
        <f t="shared" si="25"/>
        <v>19665.43</v>
      </c>
      <c r="D420" s="8">
        <v>0</v>
      </c>
      <c r="E420" s="9">
        <v>0</v>
      </c>
      <c r="F420" s="10">
        <v>0</v>
      </c>
      <c r="G420" s="10">
        <v>0</v>
      </c>
      <c r="H420" s="10">
        <v>12374.57</v>
      </c>
      <c r="I420" s="10">
        <v>2677.4</v>
      </c>
      <c r="J420" s="10">
        <v>4613.46</v>
      </c>
      <c r="K420" s="11" t="e">
        <f>VLOOKUP(A420,[2]Sheet4!I:M,2,0)</f>
        <v>#N/A</v>
      </c>
      <c r="L420" s="12" t="e">
        <f>IF(#REF!=0," ",IF((D420+E420+G420)&gt;#REF!,"服务费超计划成本",""))</f>
        <v>#REF!</v>
      </c>
      <c r="M420" s="15" t="e">
        <f>IF(#REF!=0," ",IF(H420&gt;#REF!,"人工成本超计划成本"," "))</f>
        <v>#REF!</v>
      </c>
      <c r="N420" s="16" t="e">
        <f>IF(#REF!=0," ",F420/#REF!)</f>
        <v>#REF!</v>
      </c>
      <c r="O420" s="16" t="e">
        <f>IF(#REF!=0," ",#REF!/#REF!)</f>
        <v>#REF!</v>
      </c>
      <c r="P420" s="16" t="e">
        <f t="shared" si="26"/>
        <v>#REF!</v>
      </c>
      <c r="Q420" s="17" t="e">
        <f t="shared" si="27"/>
        <v>#REF!</v>
      </c>
      <c r="R420" s="7">
        <v>0</v>
      </c>
      <c r="S420" s="7">
        <v>19665.43</v>
      </c>
    </row>
    <row r="421" spans="1:19" s="1" customFormat="1" ht="14.4">
      <c r="A421" s="6" t="s">
        <v>1229</v>
      </c>
      <c r="B421" s="7">
        <f t="shared" si="24"/>
        <v>0</v>
      </c>
      <c r="C421" s="8">
        <f t="shared" si="25"/>
        <v>0</v>
      </c>
      <c r="D421" s="8">
        <v>0</v>
      </c>
      <c r="E421" s="9">
        <v>0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1" t="e">
        <f>VLOOKUP(A421,[2]Sheet4!I:M,2,0)</f>
        <v>#N/A</v>
      </c>
      <c r="L421" s="12" t="e">
        <f>IF(#REF!=0," ",IF((D421+E421+G421)&gt;#REF!,"服务费超计划成本",""))</f>
        <v>#REF!</v>
      </c>
      <c r="M421" s="15" t="e">
        <f>IF(#REF!=0," ",IF(H421&gt;#REF!,"人工成本超计划成本"," "))</f>
        <v>#REF!</v>
      </c>
      <c r="N421" s="16" t="e">
        <f>IF(#REF!=0," ",F421/#REF!)</f>
        <v>#REF!</v>
      </c>
      <c r="O421" s="16" t="e">
        <f>IF(#REF!=0," ",#REF!/#REF!)</f>
        <v>#REF!</v>
      </c>
      <c r="P421" s="16" t="e">
        <f t="shared" si="26"/>
        <v>#REF!</v>
      </c>
      <c r="Q421" s="17" t="e">
        <f t="shared" si="27"/>
        <v>#REF!</v>
      </c>
      <c r="R421" s="7">
        <v>0</v>
      </c>
      <c r="S421" s="7">
        <v>0</v>
      </c>
    </row>
    <row r="422" spans="1:19" s="1" customFormat="1" ht="14.4">
      <c r="A422" s="6" t="s">
        <v>1230</v>
      </c>
      <c r="B422" s="7">
        <f t="shared" si="24"/>
        <v>0</v>
      </c>
      <c r="C422" s="8">
        <f t="shared" si="25"/>
        <v>0</v>
      </c>
      <c r="D422" s="8">
        <v>0</v>
      </c>
      <c r="E422" s="9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1" t="e">
        <f>VLOOKUP(A422,[2]Sheet4!I:M,2,0)</f>
        <v>#N/A</v>
      </c>
      <c r="L422" s="12" t="e">
        <f>IF(#REF!=0," ",IF((D422+E422+G422)&gt;#REF!,"服务费超计划成本",""))</f>
        <v>#REF!</v>
      </c>
      <c r="M422" s="15" t="e">
        <f>IF(#REF!=0," ",IF(H422&gt;#REF!,"人工成本超计划成本"," "))</f>
        <v>#REF!</v>
      </c>
      <c r="N422" s="16" t="e">
        <f>IF(#REF!=0," ",F422/#REF!)</f>
        <v>#REF!</v>
      </c>
      <c r="O422" s="16" t="e">
        <f>IF(#REF!=0," ",#REF!/#REF!)</f>
        <v>#REF!</v>
      </c>
      <c r="P422" s="16" t="e">
        <f t="shared" si="26"/>
        <v>#REF!</v>
      </c>
      <c r="Q422" s="17" t="e">
        <f t="shared" si="27"/>
        <v>#REF!</v>
      </c>
      <c r="R422" s="7">
        <v>0</v>
      </c>
      <c r="S422" s="7">
        <v>0</v>
      </c>
    </row>
    <row r="423" spans="1:19" s="1" customFormat="1" ht="14.4">
      <c r="A423" s="6" t="s">
        <v>1231</v>
      </c>
      <c r="B423" s="7">
        <f t="shared" si="24"/>
        <v>0</v>
      </c>
      <c r="C423" s="8">
        <f t="shared" si="25"/>
        <v>0</v>
      </c>
      <c r="D423" s="8">
        <v>0</v>
      </c>
      <c r="E423" s="9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1" t="e">
        <f>VLOOKUP(A423,[2]Sheet4!I:M,2,0)</f>
        <v>#N/A</v>
      </c>
      <c r="L423" s="12" t="e">
        <f>IF(#REF!=0," ",IF((D423+E423+G423)&gt;#REF!,"服务费超计划成本",""))</f>
        <v>#REF!</v>
      </c>
      <c r="M423" s="15" t="e">
        <f>IF(#REF!=0," ",IF(H423&gt;#REF!,"人工成本超计划成本"," "))</f>
        <v>#REF!</v>
      </c>
      <c r="N423" s="16" t="e">
        <f>IF(#REF!=0," ",F423/#REF!)</f>
        <v>#REF!</v>
      </c>
      <c r="O423" s="16" t="e">
        <f>IF(#REF!=0," ",#REF!/#REF!)</f>
        <v>#REF!</v>
      </c>
      <c r="P423" s="16" t="e">
        <f t="shared" si="26"/>
        <v>#REF!</v>
      </c>
      <c r="Q423" s="17" t="e">
        <f t="shared" si="27"/>
        <v>#REF!</v>
      </c>
      <c r="R423" s="7">
        <v>0</v>
      </c>
      <c r="S423" s="7">
        <v>0</v>
      </c>
    </row>
    <row r="424" spans="1:19" s="1" customFormat="1" ht="14.4">
      <c r="A424" s="6" t="s">
        <v>1232</v>
      </c>
      <c r="B424" s="7">
        <f t="shared" si="24"/>
        <v>0</v>
      </c>
      <c r="C424" s="8">
        <f t="shared" si="25"/>
        <v>0</v>
      </c>
      <c r="D424" s="8">
        <v>0</v>
      </c>
      <c r="E424" s="9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1" t="e">
        <f>VLOOKUP(A424,[2]Sheet4!I:M,2,0)</f>
        <v>#N/A</v>
      </c>
      <c r="L424" s="12" t="e">
        <f>IF(#REF!=0," ",IF((D424+E424+G424)&gt;#REF!,"服务费超计划成本",""))</f>
        <v>#REF!</v>
      </c>
      <c r="M424" s="15" t="e">
        <f>IF(#REF!=0," ",IF(H424&gt;#REF!,"人工成本超计划成本"," "))</f>
        <v>#REF!</v>
      </c>
      <c r="N424" s="16" t="e">
        <f>IF(#REF!=0," ",F424/#REF!)</f>
        <v>#REF!</v>
      </c>
      <c r="O424" s="16" t="e">
        <f>IF(#REF!=0," ",#REF!/#REF!)</f>
        <v>#REF!</v>
      </c>
      <c r="P424" s="16" t="e">
        <f t="shared" si="26"/>
        <v>#REF!</v>
      </c>
      <c r="Q424" s="17" t="e">
        <f t="shared" si="27"/>
        <v>#REF!</v>
      </c>
      <c r="R424" s="7">
        <v>0</v>
      </c>
      <c r="S424" s="7">
        <v>0</v>
      </c>
    </row>
    <row r="425" spans="1:19" s="1" customFormat="1" ht="14.4">
      <c r="A425" s="6" t="s">
        <v>1233</v>
      </c>
      <c r="B425" s="7">
        <f t="shared" si="24"/>
        <v>0</v>
      </c>
      <c r="C425" s="8">
        <f t="shared" si="25"/>
        <v>0</v>
      </c>
      <c r="D425" s="8">
        <v>0</v>
      </c>
      <c r="E425" s="9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1" t="e">
        <f>VLOOKUP(A425,[2]Sheet4!I:M,2,0)</f>
        <v>#N/A</v>
      </c>
      <c r="L425" s="12" t="e">
        <f>IF(#REF!=0," ",IF((D425+E425+G425)&gt;#REF!,"服务费超计划成本",""))</f>
        <v>#REF!</v>
      </c>
      <c r="M425" s="15" t="e">
        <f>IF(#REF!=0," ",IF(H425&gt;#REF!,"人工成本超计划成本"," "))</f>
        <v>#REF!</v>
      </c>
      <c r="N425" s="16" t="e">
        <f>IF(#REF!=0," ",F425/#REF!)</f>
        <v>#REF!</v>
      </c>
      <c r="O425" s="16" t="e">
        <f>IF(#REF!=0," ",#REF!/#REF!)</f>
        <v>#REF!</v>
      </c>
      <c r="P425" s="16" t="e">
        <f t="shared" si="26"/>
        <v>#REF!</v>
      </c>
      <c r="Q425" s="17" t="e">
        <f t="shared" si="27"/>
        <v>#REF!</v>
      </c>
      <c r="R425" s="7">
        <v>0</v>
      </c>
      <c r="S425" s="7">
        <v>0</v>
      </c>
    </row>
    <row r="426" spans="1:19" s="1" customFormat="1" ht="14.4">
      <c r="A426" s="6" t="s">
        <v>1234</v>
      </c>
      <c r="B426" s="7">
        <f t="shared" si="24"/>
        <v>0</v>
      </c>
      <c r="C426" s="8">
        <f t="shared" si="25"/>
        <v>0</v>
      </c>
      <c r="D426" s="8">
        <v>0</v>
      </c>
      <c r="E426" s="9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1" t="e">
        <f>VLOOKUP(A426,[2]Sheet4!I:M,2,0)</f>
        <v>#N/A</v>
      </c>
      <c r="L426" s="12" t="e">
        <f>IF(#REF!=0," ",IF((D426+E426+G426)&gt;#REF!,"服务费超计划成本",""))</f>
        <v>#REF!</v>
      </c>
      <c r="M426" s="15" t="e">
        <f>IF(#REF!=0," ",IF(H426&gt;#REF!,"人工成本超计划成本"," "))</f>
        <v>#REF!</v>
      </c>
      <c r="N426" s="16" t="e">
        <f>IF(#REF!=0," ",F426/#REF!)</f>
        <v>#REF!</v>
      </c>
      <c r="O426" s="16" t="e">
        <f>IF(#REF!=0," ",#REF!/#REF!)</f>
        <v>#REF!</v>
      </c>
      <c r="P426" s="16" t="e">
        <f t="shared" si="26"/>
        <v>#REF!</v>
      </c>
      <c r="Q426" s="17" t="e">
        <f t="shared" si="27"/>
        <v>#REF!</v>
      </c>
      <c r="R426" s="7">
        <v>0</v>
      </c>
      <c r="S426" s="7">
        <v>0</v>
      </c>
    </row>
    <row r="427" spans="1:19" s="1" customFormat="1" ht="14.4">
      <c r="A427" s="6" t="s">
        <v>245</v>
      </c>
      <c r="B427" s="7">
        <f t="shared" si="24"/>
        <v>0</v>
      </c>
      <c r="C427" s="8">
        <f t="shared" si="25"/>
        <v>0</v>
      </c>
      <c r="D427" s="8">
        <v>0</v>
      </c>
      <c r="E427" s="9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1" t="e">
        <f>VLOOKUP(A427,[2]Sheet4!I:M,2,0)</f>
        <v>#N/A</v>
      </c>
      <c r="L427" s="12" t="e">
        <f>IF(#REF!=0," ",IF((D427+E427+G427)&gt;#REF!,"服务费超计划成本",""))</f>
        <v>#REF!</v>
      </c>
      <c r="M427" s="15" t="e">
        <f>IF(#REF!=0," ",IF(H427&gt;#REF!,"人工成本超计划成本"," "))</f>
        <v>#REF!</v>
      </c>
      <c r="N427" s="16" t="e">
        <f>IF(#REF!=0," ",F427/#REF!)</f>
        <v>#REF!</v>
      </c>
      <c r="O427" s="16" t="e">
        <f>IF(#REF!=0," ",#REF!/#REF!)</f>
        <v>#REF!</v>
      </c>
      <c r="P427" s="16" t="e">
        <f t="shared" si="26"/>
        <v>#REF!</v>
      </c>
      <c r="Q427" s="17" t="e">
        <f t="shared" si="27"/>
        <v>#REF!</v>
      </c>
      <c r="R427" s="7">
        <v>0</v>
      </c>
      <c r="S427" s="7">
        <v>0</v>
      </c>
    </row>
    <row r="428" spans="1:19" s="1" customFormat="1" ht="14.4">
      <c r="A428" s="6" t="s">
        <v>234</v>
      </c>
      <c r="B428" s="7">
        <f t="shared" si="24"/>
        <v>0</v>
      </c>
      <c r="C428" s="8">
        <f t="shared" si="25"/>
        <v>0</v>
      </c>
      <c r="D428" s="8">
        <v>0</v>
      </c>
      <c r="E428" s="9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1" t="e">
        <f>VLOOKUP(A428,[2]Sheet4!I:M,2,0)</f>
        <v>#N/A</v>
      </c>
      <c r="L428" s="12" t="e">
        <f>IF(#REF!=0," ",IF((D428+E428+G428)&gt;#REF!,"服务费超计划成本",""))</f>
        <v>#REF!</v>
      </c>
      <c r="M428" s="15" t="e">
        <f>IF(#REF!=0," ",IF(H428&gt;#REF!,"人工成本超计划成本"," "))</f>
        <v>#REF!</v>
      </c>
      <c r="N428" s="16" t="e">
        <f>IF(#REF!=0," ",F428/#REF!)</f>
        <v>#REF!</v>
      </c>
      <c r="O428" s="16" t="e">
        <f>IF(#REF!=0," ",#REF!/#REF!)</f>
        <v>#REF!</v>
      </c>
      <c r="P428" s="16" t="e">
        <f t="shared" si="26"/>
        <v>#REF!</v>
      </c>
      <c r="Q428" s="17" t="e">
        <f t="shared" si="27"/>
        <v>#REF!</v>
      </c>
      <c r="R428" s="7">
        <v>0</v>
      </c>
      <c r="S428" s="7">
        <v>0</v>
      </c>
    </row>
    <row r="429" spans="1:19" s="1" customFormat="1" ht="14.4">
      <c r="A429" s="6" t="s">
        <v>1235</v>
      </c>
      <c r="B429" s="7">
        <f t="shared" si="24"/>
        <v>0</v>
      </c>
      <c r="C429" s="8">
        <f t="shared" si="25"/>
        <v>0</v>
      </c>
      <c r="D429" s="8">
        <v>0</v>
      </c>
      <c r="E429" s="9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1" t="e">
        <f>VLOOKUP(A429,[2]Sheet4!I:M,2,0)</f>
        <v>#N/A</v>
      </c>
      <c r="L429" s="12" t="e">
        <f>IF(#REF!=0," ",IF((D429+E429+G429)&gt;#REF!,"服务费超计划成本",""))</f>
        <v>#REF!</v>
      </c>
      <c r="M429" s="15" t="e">
        <f>IF(#REF!=0," ",IF(H429&gt;#REF!,"人工成本超计划成本"," "))</f>
        <v>#REF!</v>
      </c>
      <c r="N429" s="16" t="e">
        <f>IF(#REF!=0," ",F429/#REF!)</f>
        <v>#REF!</v>
      </c>
      <c r="O429" s="16" t="e">
        <f>IF(#REF!=0," ",#REF!/#REF!)</f>
        <v>#REF!</v>
      </c>
      <c r="P429" s="16" t="e">
        <f t="shared" si="26"/>
        <v>#REF!</v>
      </c>
      <c r="Q429" s="17" t="e">
        <f t="shared" si="27"/>
        <v>#REF!</v>
      </c>
      <c r="R429" s="7">
        <v>0</v>
      </c>
      <c r="S429" s="7">
        <v>0</v>
      </c>
    </row>
    <row r="430" spans="1:19" s="1" customFormat="1" ht="14.4">
      <c r="A430" s="6" t="s">
        <v>1236</v>
      </c>
      <c r="B430" s="7">
        <f t="shared" si="24"/>
        <v>0</v>
      </c>
      <c r="C430" s="8">
        <f t="shared" si="25"/>
        <v>0</v>
      </c>
      <c r="D430" s="8">
        <v>0</v>
      </c>
      <c r="E430" s="9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1" t="e">
        <f>VLOOKUP(A430,[2]Sheet4!I:M,2,0)</f>
        <v>#N/A</v>
      </c>
      <c r="L430" s="12" t="e">
        <f>IF(#REF!=0," ",IF((D430+E430+G430)&gt;#REF!,"服务费超计划成本",""))</f>
        <v>#REF!</v>
      </c>
      <c r="M430" s="15" t="e">
        <f>IF(#REF!=0," ",IF(H430&gt;#REF!,"人工成本超计划成本"," "))</f>
        <v>#REF!</v>
      </c>
      <c r="N430" s="16" t="e">
        <f>IF(#REF!=0," ",F430/#REF!)</f>
        <v>#REF!</v>
      </c>
      <c r="O430" s="16" t="e">
        <f>IF(#REF!=0," ",#REF!/#REF!)</f>
        <v>#REF!</v>
      </c>
      <c r="P430" s="16" t="e">
        <f t="shared" si="26"/>
        <v>#REF!</v>
      </c>
      <c r="Q430" s="17" t="e">
        <f t="shared" si="27"/>
        <v>#REF!</v>
      </c>
      <c r="R430" s="7">
        <v>0</v>
      </c>
      <c r="S430" s="7">
        <v>0</v>
      </c>
    </row>
    <row r="431" spans="1:19" s="1" customFormat="1" ht="14.4">
      <c r="A431" s="6" t="s">
        <v>1237</v>
      </c>
      <c r="B431" s="7">
        <f t="shared" si="24"/>
        <v>31697.69</v>
      </c>
      <c r="C431" s="8">
        <f t="shared" si="25"/>
        <v>31697.69</v>
      </c>
      <c r="D431" s="8">
        <v>0</v>
      </c>
      <c r="E431" s="9">
        <v>0</v>
      </c>
      <c r="F431" s="10">
        <v>0</v>
      </c>
      <c r="G431" s="10">
        <v>0</v>
      </c>
      <c r="H431" s="10">
        <v>27499.91</v>
      </c>
      <c r="I431" s="10">
        <v>0</v>
      </c>
      <c r="J431" s="10">
        <v>4197.78</v>
      </c>
      <c r="K431" s="11" t="e">
        <f>VLOOKUP(A431,[2]Sheet4!I:M,2,0)</f>
        <v>#N/A</v>
      </c>
      <c r="L431" s="12" t="e">
        <f>IF(#REF!=0," ",IF((D431+E431+G431)&gt;#REF!,"服务费超计划成本",""))</f>
        <v>#REF!</v>
      </c>
      <c r="M431" s="15" t="e">
        <f>IF(#REF!=0," ",IF(H431&gt;#REF!,"人工成本超计划成本"," "))</f>
        <v>#REF!</v>
      </c>
      <c r="N431" s="16" t="e">
        <f>IF(#REF!=0," ",F431/#REF!)</f>
        <v>#REF!</v>
      </c>
      <c r="O431" s="16" t="e">
        <f>IF(#REF!=0," ",#REF!/#REF!)</f>
        <v>#REF!</v>
      </c>
      <c r="P431" s="16" t="e">
        <f t="shared" si="26"/>
        <v>#REF!</v>
      </c>
      <c r="Q431" s="17" t="e">
        <f t="shared" si="27"/>
        <v>#REF!</v>
      </c>
      <c r="R431" s="7">
        <v>0</v>
      </c>
      <c r="S431" s="7">
        <v>31697.69</v>
      </c>
    </row>
    <row r="432" spans="1:19" s="1" customFormat="1" ht="14.4">
      <c r="A432" s="6" t="s">
        <v>1238</v>
      </c>
      <c r="B432" s="7">
        <f t="shared" si="24"/>
        <v>0</v>
      </c>
      <c r="C432" s="8">
        <f t="shared" si="25"/>
        <v>0</v>
      </c>
      <c r="D432" s="8">
        <v>0</v>
      </c>
      <c r="E432" s="9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1" t="e">
        <f>VLOOKUP(A432,[2]Sheet4!I:M,2,0)</f>
        <v>#N/A</v>
      </c>
      <c r="L432" s="12" t="e">
        <f>IF(#REF!=0," ",IF((D432+E432+G432)&gt;#REF!,"服务费超计划成本",""))</f>
        <v>#REF!</v>
      </c>
      <c r="M432" s="15" t="e">
        <f>IF(#REF!=0," ",IF(H432&gt;#REF!,"人工成本超计划成本"," "))</f>
        <v>#REF!</v>
      </c>
      <c r="N432" s="16" t="e">
        <f>IF(#REF!=0," ",F432/#REF!)</f>
        <v>#REF!</v>
      </c>
      <c r="O432" s="16" t="e">
        <f>IF(#REF!=0," ",#REF!/#REF!)</f>
        <v>#REF!</v>
      </c>
      <c r="P432" s="16" t="e">
        <f t="shared" si="26"/>
        <v>#REF!</v>
      </c>
      <c r="Q432" s="17" t="e">
        <f t="shared" si="27"/>
        <v>#REF!</v>
      </c>
      <c r="R432" s="7">
        <v>0</v>
      </c>
      <c r="S432" s="7">
        <v>0</v>
      </c>
    </row>
    <row r="433" spans="1:19" s="1" customFormat="1" ht="14.4">
      <c r="A433" s="6" t="s">
        <v>231</v>
      </c>
      <c r="B433" s="7">
        <f t="shared" si="24"/>
        <v>0</v>
      </c>
      <c r="C433" s="8">
        <f t="shared" si="25"/>
        <v>0</v>
      </c>
      <c r="D433" s="8">
        <v>0</v>
      </c>
      <c r="E433" s="9">
        <v>0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1" t="e">
        <f>VLOOKUP(A433,[2]Sheet4!I:M,2,0)</f>
        <v>#N/A</v>
      </c>
      <c r="L433" s="12" t="e">
        <f>IF(#REF!=0," ",IF((D433+E433+G433)&gt;#REF!,"服务费超计划成本",""))</f>
        <v>#REF!</v>
      </c>
      <c r="M433" s="15" t="e">
        <f>IF(#REF!=0," ",IF(H433&gt;#REF!,"人工成本超计划成本"," "))</f>
        <v>#REF!</v>
      </c>
      <c r="N433" s="16" t="e">
        <f>IF(#REF!=0," ",F433/#REF!)</f>
        <v>#REF!</v>
      </c>
      <c r="O433" s="16" t="e">
        <f>IF(#REF!=0," ",#REF!/#REF!)</f>
        <v>#REF!</v>
      </c>
      <c r="P433" s="16" t="e">
        <f t="shared" si="26"/>
        <v>#REF!</v>
      </c>
      <c r="Q433" s="17" t="e">
        <f t="shared" si="27"/>
        <v>#REF!</v>
      </c>
      <c r="R433" s="7">
        <v>0</v>
      </c>
      <c r="S433" s="7">
        <v>0</v>
      </c>
    </row>
    <row r="434" spans="1:19" s="1" customFormat="1" ht="14.4">
      <c r="A434" s="19" t="s">
        <v>1239</v>
      </c>
      <c r="B434" s="7">
        <f t="shared" si="24"/>
        <v>0</v>
      </c>
      <c r="C434" s="8">
        <f t="shared" si="25"/>
        <v>0</v>
      </c>
      <c r="D434" s="8">
        <v>0</v>
      </c>
      <c r="E434" s="9">
        <v>0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1" t="e">
        <f>VLOOKUP(A434,[2]Sheet4!I:M,2,0)</f>
        <v>#N/A</v>
      </c>
      <c r="L434" s="12" t="e">
        <f>IF(#REF!=0," ",IF((D434+E434+G434)&gt;#REF!,"服务费超计划成本",""))</f>
        <v>#REF!</v>
      </c>
      <c r="M434" s="15" t="e">
        <f>IF(#REF!=0," ",IF(H434&gt;#REF!,"人工成本超计划成本"," "))</f>
        <v>#REF!</v>
      </c>
      <c r="N434" s="16" t="e">
        <f>IF(#REF!=0," ",F434/#REF!)</f>
        <v>#REF!</v>
      </c>
      <c r="O434" s="16" t="e">
        <f>IF(#REF!=0," ",#REF!/#REF!)</f>
        <v>#REF!</v>
      </c>
      <c r="P434" s="16" t="e">
        <f t="shared" si="26"/>
        <v>#REF!</v>
      </c>
      <c r="Q434" s="17" t="e">
        <f t="shared" si="27"/>
        <v>#REF!</v>
      </c>
      <c r="R434" s="7">
        <v>0</v>
      </c>
      <c r="S434" s="7">
        <v>0</v>
      </c>
    </row>
    <row r="435" spans="1:19" s="1" customFormat="1" ht="14.4">
      <c r="A435" s="6" t="s">
        <v>1240</v>
      </c>
      <c r="B435" s="7">
        <f t="shared" si="24"/>
        <v>0</v>
      </c>
      <c r="C435" s="8">
        <f t="shared" si="25"/>
        <v>0</v>
      </c>
      <c r="D435" s="8">
        <v>0</v>
      </c>
      <c r="E435" s="9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1" t="e">
        <f>VLOOKUP(A435,[2]Sheet4!I:M,2,0)</f>
        <v>#N/A</v>
      </c>
      <c r="L435" s="12" t="e">
        <f>IF(#REF!=0," ",IF((D435+E435+G435)&gt;#REF!,"服务费超计划成本",""))</f>
        <v>#REF!</v>
      </c>
      <c r="M435" s="15" t="e">
        <f>IF(#REF!=0," ",IF(H435&gt;#REF!,"人工成本超计划成本"," "))</f>
        <v>#REF!</v>
      </c>
      <c r="N435" s="16" t="e">
        <f>IF(#REF!=0," ",F435/#REF!)</f>
        <v>#REF!</v>
      </c>
      <c r="O435" s="16" t="e">
        <f>IF(#REF!=0," ",#REF!/#REF!)</f>
        <v>#REF!</v>
      </c>
      <c r="P435" s="16" t="e">
        <f t="shared" si="26"/>
        <v>#REF!</v>
      </c>
      <c r="Q435" s="17" t="e">
        <f t="shared" si="27"/>
        <v>#REF!</v>
      </c>
      <c r="R435" s="7">
        <v>0</v>
      </c>
      <c r="S435" s="7">
        <v>0</v>
      </c>
    </row>
    <row r="436" spans="1:19" s="1" customFormat="1" ht="14.4">
      <c r="A436" s="6" t="s">
        <v>1241</v>
      </c>
      <c r="B436" s="7">
        <f t="shared" si="24"/>
        <v>0</v>
      </c>
      <c r="C436" s="8">
        <f t="shared" si="25"/>
        <v>0</v>
      </c>
      <c r="D436" s="8">
        <v>0</v>
      </c>
      <c r="E436" s="9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1" t="e">
        <f>VLOOKUP(A436,[2]Sheet4!I:M,2,0)</f>
        <v>#N/A</v>
      </c>
      <c r="L436" s="12" t="e">
        <f>IF(#REF!=0," ",IF((D436+E436+G436)&gt;#REF!,"服务费超计划成本",""))</f>
        <v>#REF!</v>
      </c>
      <c r="M436" s="15" t="e">
        <f>IF(#REF!=0," ",IF(H436&gt;#REF!,"人工成本超计划成本"," "))</f>
        <v>#REF!</v>
      </c>
      <c r="N436" s="16" t="e">
        <f>IF(#REF!=0," ",F436/#REF!)</f>
        <v>#REF!</v>
      </c>
      <c r="O436" s="16" t="e">
        <f>IF(#REF!=0," ",#REF!/#REF!)</f>
        <v>#REF!</v>
      </c>
      <c r="P436" s="16" t="e">
        <f t="shared" si="26"/>
        <v>#REF!</v>
      </c>
      <c r="Q436" s="17" t="e">
        <f t="shared" si="27"/>
        <v>#REF!</v>
      </c>
      <c r="R436" s="7">
        <v>0</v>
      </c>
      <c r="S436" s="7">
        <v>0</v>
      </c>
    </row>
    <row r="437" spans="1:19" s="1" customFormat="1" ht="14.4">
      <c r="A437" s="6" t="s">
        <v>1242</v>
      </c>
      <c r="B437" s="7">
        <f t="shared" si="24"/>
        <v>0</v>
      </c>
      <c r="C437" s="8">
        <f t="shared" si="25"/>
        <v>0</v>
      </c>
      <c r="D437" s="8">
        <v>0</v>
      </c>
      <c r="E437" s="9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1" t="e">
        <f>VLOOKUP(A437,[2]Sheet4!I:M,2,0)</f>
        <v>#N/A</v>
      </c>
      <c r="L437" s="12" t="e">
        <f>IF(#REF!=0," ",IF((D437+E437+G437)&gt;#REF!,"服务费超计划成本",""))</f>
        <v>#REF!</v>
      </c>
      <c r="M437" s="15" t="e">
        <f>IF(#REF!=0," ",IF(H437&gt;#REF!,"人工成本超计划成本"," "))</f>
        <v>#REF!</v>
      </c>
      <c r="N437" s="16" t="e">
        <f>IF(#REF!=0," ",F437/#REF!)</f>
        <v>#REF!</v>
      </c>
      <c r="O437" s="16" t="e">
        <f>IF(#REF!=0," ",#REF!/#REF!)</f>
        <v>#REF!</v>
      </c>
      <c r="P437" s="16" t="e">
        <f t="shared" si="26"/>
        <v>#REF!</v>
      </c>
      <c r="Q437" s="17" t="e">
        <f t="shared" si="27"/>
        <v>#REF!</v>
      </c>
      <c r="R437" s="7">
        <v>0</v>
      </c>
      <c r="S437" s="7">
        <v>0</v>
      </c>
    </row>
    <row r="438" spans="1:19" s="1" customFormat="1" ht="14.4">
      <c r="A438" s="6" t="s">
        <v>1243</v>
      </c>
      <c r="B438" s="7">
        <f t="shared" si="24"/>
        <v>309000</v>
      </c>
      <c r="C438" s="8">
        <f t="shared" si="25"/>
        <v>0</v>
      </c>
      <c r="D438" s="8">
        <v>0</v>
      </c>
      <c r="E438" s="9">
        <v>309000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1" t="e">
        <f>VLOOKUP(A438,[2]Sheet4!I:M,2,0)</f>
        <v>#N/A</v>
      </c>
      <c r="L438" s="12" t="e">
        <f>IF(#REF!=0," ",IF((D438+E438+G438)&gt;#REF!,"服务费超计划成本",""))</f>
        <v>#REF!</v>
      </c>
      <c r="M438" s="15" t="e">
        <f>IF(#REF!=0," ",IF(H438&gt;#REF!,"人工成本超计划成本"," "))</f>
        <v>#REF!</v>
      </c>
      <c r="N438" s="16" t="e">
        <f>IF(#REF!=0," ",F438/#REF!)</f>
        <v>#REF!</v>
      </c>
      <c r="O438" s="16" t="e">
        <f>IF(#REF!=0," ",#REF!/#REF!)</f>
        <v>#REF!</v>
      </c>
      <c r="P438" s="16" t="e">
        <f t="shared" si="26"/>
        <v>#REF!</v>
      </c>
      <c r="Q438" s="17" t="e">
        <f t="shared" si="27"/>
        <v>#REF!</v>
      </c>
      <c r="R438" s="7">
        <v>0</v>
      </c>
      <c r="S438" s="7">
        <v>0</v>
      </c>
    </row>
    <row r="439" spans="1:19" s="1" customFormat="1" ht="14.4">
      <c r="A439" s="6" t="s">
        <v>251</v>
      </c>
      <c r="B439" s="7">
        <f t="shared" si="24"/>
        <v>0</v>
      </c>
      <c r="C439" s="8">
        <f t="shared" si="25"/>
        <v>0</v>
      </c>
      <c r="D439" s="8">
        <v>0</v>
      </c>
      <c r="E439" s="9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1" t="e">
        <f>VLOOKUP(A439,[2]Sheet4!I:M,2,0)</f>
        <v>#N/A</v>
      </c>
      <c r="L439" s="12" t="e">
        <f>IF(#REF!=0," ",IF((D439+E439+G439)&gt;#REF!,"服务费超计划成本",""))</f>
        <v>#REF!</v>
      </c>
      <c r="M439" s="15" t="e">
        <f>IF(#REF!=0," ",IF(H439&gt;#REF!,"人工成本超计划成本"," "))</f>
        <v>#REF!</v>
      </c>
      <c r="N439" s="16" t="e">
        <f>IF(#REF!=0," ",F439/#REF!)</f>
        <v>#REF!</v>
      </c>
      <c r="O439" s="16" t="e">
        <f>IF(#REF!=0," ",#REF!/#REF!)</f>
        <v>#REF!</v>
      </c>
      <c r="P439" s="16" t="e">
        <f t="shared" si="26"/>
        <v>#REF!</v>
      </c>
      <c r="Q439" s="17" t="e">
        <f t="shared" si="27"/>
        <v>#REF!</v>
      </c>
      <c r="R439" s="7">
        <v>0</v>
      </c>
      <c r="S439" s="7">
        <v>0</v>
      </c>
    </row>
    <row r="440" spans="1:19" s="1" customFormat="1" ht="14.4">
      <c r="A440" s="6" t="s">
        <v>1244</v>
      </c>
      <c r="B440" s="7">
        <f t="shared" si="24"/>
        <v>0</v>
      </c>
      <c r="C440" s="8">
        <f t="shared" si="25"/>
        <v>0</v>
      </c>
      <c r="D440" s="8">
        <v>0</v>
      </c>
      <c r="E440" s="9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1" t="e">
        <f>VLOOKUP(A440,[2]Sheet4!I:M,2,0)</f>
        <v>#N/A</v>
      </c>
      <c r="L440" s="12" t="e">
        <f>IF(#REF!=0," ",IF((D440+E440+G440)&gt;#REF!,"服务费超计划成本",""))</f>
        <v>#REF!</v>
      </c>
      <c r="M440" s="15" t="e">
        <f>IF(#REF!=0," ",IF(H440&gt;#REF!,"人工成本超计划成本"," "))</f>
        <v>#REF!</v>
      </c>
      <c r="N440" s="16" t="e">
        <f>IF(#REF!=0," ",F440/#REF!)</f>
        <v>#REF!</v>
      </c>
      <c r="O440" s="16" t="e">
        <f>IF(#REF!=0," ",#REF!/#REF!)</f>
        <v>#REF!</v>
      </c>
      <c r="P440" s="16" t="e">
        <f t="shared" si="26"/>
        <v>#REF!</v>
      </c>
      <c r="Q440" s="17" t="e">
        <f t="shared" si="27"/>
        <v>#REF!</v>
      </c>
      <c r="R440" s="7">
        <v>0</v>
      </c>
      <c r="S440" s="7">
        <v>0</v>
      </c>
    </row>
    <row r="441" spans="1:19" s="1" customFormat="1" ht="14.4">
      <c r="A441" s="6" t="s">
        <v>1245</v>
      </c>
      <c r="B441" s="7">
        <f t="shared" si="24"/>
        <v>0</v>
      </c>
      <c r="C441" s="8">
        <f t="shared" si="25"/>
        <v>0</v>
      </c>
      <c r="D441" s="8">
        <v>0</v>
      </c>
      <c r="E441" s="9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1" t="e">
        <f>VLOOKUP(A441,[2]Sheet4!I:M,2,0)</f>
        <v>#N/A</v>
      </c>
      <c r="L441" s="12" t="e">
        <f>IF(#REF!=0," ",IF((D441+E441+G441)&gt;#REF!,"服务费超计划成本",""))</f>
        <v>#REF!</v>
      </c>
      <c r="M441" s="15" t="e">
        <f>IF(#REF!=0," ",IF(H441&gt;#REF!,"人工成本超计划成本"," "))</f>
        <v>#REF!</v>
      </c>
      <c r="N441" s="16" t="e">
        <f>IF(#REF!=0," ",F441/#REF!)</f>
        <v>#REF!</v>
      </c>
      <c r="O441" s="16" t="e">
        <f>IF(#REF!=0," ",#REF!/#REF!)</f>
        <v>#REF!</v>
      </c>
      <c r="P441" s="16" t="e">
        <f t="shared" si="26"/>
        <v>#REF!</v>
      </c>
      <c r="Q441" s="17" t="e">
        <f t="shared" si="27"/>
        <v>#REF!</v>
      </c>
      <c r="R441" s="7">
        <v>0</v>
      </c>
      <c r="S441" s="7">
        <v>0</v>
      </c>
    </row>
    <row r="442" spans="1:19" s="1" customFormat="1" ht="14.4">
      <c r="A442" s="6" t="s">
        <v>1246</v>
      </c>
      <c r="B442" s="7">
        <f t="shared" si="24"/>
        <v>0</v>
      </c>
      <c r="C442" s="8">
        <f t="shared" si="25"/>
        <v>0</v>
      </c>
      <c r="D442" s="8">
        <v>0</v>
      </c>
      <c r="E442" s="9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1" t="e">
        <f>VLOOKUP(A442,[2]Sheet4!I:M,2,0)</f>
        <v>#N/A</v>
      </c>
      <c r="L442" s="12" t="e">
        <f>IF(#REF!=0," ",IF((D442+E442+G442)&gt;#REF!,"服务费超计划成本",""))</f>
        <v>#REF!</v>
      </c>
      <c r="M442" s="15" t="e">
        <f>IF(#REF!=0," ",IF(H442&gt;#REF!,"人工成本超计划成本"," "))</f>
        <v>#REF!</v>
      </c>
      <c r="N442" s="16" t="e">
        <f>IF(#REF!=0," ",F442/#REF!)</f>
        <v>#REF!</v>
      </c>
      <c r="O442" s="16" t="e">
        <f>IF(#REF!=0," ",#REF!/#REF!)</f>
        <v>#REF!</v>
      </c>
      <c r="P442" s="16" t="e">
        <f t="shared" si="26"/>
        <v>#REF!</v>
      </c>
      <c r="Q442" s="17" t="e">
        <f t="shared" si="27"/>
        <v>#REF!</v>
      </c>
      <c r="R442" s="7">
        <v>0</v>
      </c>
      <c r="S442" s="7">
        <v>0</v>
      </c>
    </row>
    <row r="443" spans="1:19" s="1" customFormat="1" ht="14.4">
      <c r="A443" s="6" t="s">
        <v>1247</v>
      </c>
      <c r="B443" s="7">
        <f t="shared" si="24"/>
        <v>0</v>
      </c>
      <c r="C443" s="8">
        <f t="shared" si="25"/>
        <v>0</v>
      </c>
      <c r="D443" s="8">
        <v>0</v>
      </c>
      <c r="E443" s="9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1" t="e">
        <f>VLOOKUP(A443,[2]Sheet4!I:M,2,0)</f>
        <v>#N/A</v>
      </c>
      <c r="L443" s="12" t="e">
        <f>IF(#REF!=0," ",IF((D443+E443+G443)&gt;#REF!,"服务费超计划成本",""))</f>
        <v>#REF!</v>
      </c>
      <c r="M443" s="15" t="e">
        <f>IF(#REF!=0," ",IF(H443&gt;#REF!,"人工成本超计划成本"," "))</f>
        <v>#REF!</v>
      </c>
      <c r="N443" s="16" t="e">
        <f>IF(#REF!=0," ",F443/#REF!)</f>
        <v>#REF!</v>
      </c>
      <c r="O443" s="16" t="e">
        <f>IF(#REF!=0," ",#REF!/#REF!)</f>
        <v>#REF!</v>
      </c>
      <c r="P443" s="16" t="e">
        <f t="shared" si="26"/>
        <v>#REF!</v>
      </c>
      <c r="Q443" s="17" t="e">
        <f t="shared" si="27"/>
        <v>#REF!</v>
      </c>
      <c r="R443" s="7">
        <v>0</v>
      </c>
      <c r="S443" s="7">
        <v>0</v>
      </c>
    </row>
    <row r="444" spans="1:19" s="1" customFormat="1" ht="14.4">
      <c r="A444" s="6" t="s">
        <v>240</v>
      </c>
      <c r="B444" s="7">
        <f t="shared" si="24"/>
        <v>0</v>
      </c>
      <c r="C444" s="8">
        <f t="shared" si="25"/>
        <v>0</v>
      </c>
      <c r="D444" s="8">
        <v>0</v>
      </c>
      <c r="E444" s="9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1" t="e">
        <f>VLOOKUP(A444,[2]Sheet4!I:M,2,0)</f>
        <v>#N/A</v>
      </c>
      <c r="L444" s="12" t="e">
        <f>IF(#REF!=0," ",IF((D444+E444+G444)&gt;#REF!,"服务费超计划成本",""))</f>
        <v>#REF!</v>
      </c>
      <c r="M444" s="15" t="e">
        <f>IF(#REF!=0," ",IF(H444&gt;#REF!,"人工成本超计划成本"," "))</f>
        <v>#REF!</v>
      </c>
      <c r="N444" s="16" t="e">
        <f>IF(#REF!=0," ",F444/#REF!)</f>
        <v>#REF!</v>
      </c>
      <c r="O444" s="16" t="e">
        <f>IF(#REF!=0," ",#REF!/#REF!)</f>
        <v>#REF!</v>
      </c>
      <c r="P444" s="16" t="e">
        <f t="shared" si="26"/>
        <v>#REF!</v>
      </c>
      <c r="Q444" s="17" t="e">
        <f t="shared" si="27"/>
        <v>#REF!</v>
      </c>
      <c r="R444" s="7">
        <v>0</v>
      </c>
      <c r="S444" s="7">
        <v>0</v>
      </c>
    </row>
    <row r="445" spans="1:19" s="1" customFormat="1" ht="14.4">
      <c r="A445" s="6" t="s">
        <v>247</v>
      </c>
      <c r="B445" s="7">
        <f t="shared" si="24"/>
        <v>0</v>
      </c>
      <c r="C445" s="8">
        <f t="shared" si="25"/>
        <v>0</v>
      </c>
      <c r="D445" s="8">
        <v>0</v>
      </c>
      <c r="E445" s="9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1" t="e">
        <f>VLOOKUP(A445,[2]Sheet4!I:M,2,0)</f>
        <v>#N/A</v>
      </c>
      <c r="L445" s="12" t="e">
        <f>IF(#REF!=0," ",IF((D445+E445+G445)&gt;#REF!,"服务费超计划成本",""))</f>
        <v>#REF!</v>
      </c>
      <c r="M445" s="15" t="e">
        <f>IF(#REF!=0," ",IF(H445&gt;#REF!,"人工成本超计划成本"," "))</f>
        <v>#REF!</v>
      </c>
      <c r="N445" s="16" t="e">
        <f>IF(#REF!=0," ",F445/#REF!)</f>
        <v>#REF!</v>
      </c>
      <c r="O445" s="16" t="e">
        <f>IF(#REF!=0," ",#REF!/#REF!)</f>
        <v>#REF!</v>
      </c>
      <c r="P445" s="16" t="e">
        <f t="shared" si="26"/>
        <v>#REF!</v>
      </c>
      <c r="Q445" s="17" t="e">
        <f t="shared" si="27"/>
        <v>#REF!</v>
      </c>
      <c r="R445" s="7">
        <v>0</v>
      </c>
      <c r="S445" s="7">
        <v>0</v>
      </c>
    </row>
    <row r="446" spans="1:19" s="1" customFormat="1" ht="14.4">
      <c r="A446" s="6" t="s">
        <v>1248</v>
      </c>
      <c r="B446" s="7">
        <f t="shared" si="24"/>
        <v>0</v>
      </c>
      <c r="C446" s="8">
        <f t="shared" si="25"/>
        <v>0</v>
      </c>
      <c r="D446" s="8">
        <v>0</v>
      </c>
      <c r="E446" s="9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1" t="e">
        <f>VLOOKUP(A446,[2]Sheet4!I:M,2,0)</f>
        <v>#N/A</v>
      </c>
      <c r="L446" s="12" t="e">
        <f>IF(#REF!=0," ",IF((D446+E446+G446)&gt;#REF!,"服务费超计划成本",""))</f>
        <v>#REF!</v>
      </c>
      <c r="M446" s="15" t="e">
        <f>IF(#REF!=0," ",IF(H446&gt;#REF!,"人工成本超计划成本"," "))</f>
        <v>#REF!</v>
      </c>
      <c r="N446" s="16" t="e">
        <f>IF(#REF!=0," ",F446/#REF!)</f>
        <v>#REF!</v>
      </c>
      <c r="O446" s="16" t="e">
        <f>IF(#REF!=0," ",#REF!/#REF!)</f>
        <v>#REF!</v>
      </c>
      <c r="P446" s="16" t="e">
        <f t="shared" si="26"/>
        <v>#REF!</v>
      </c>
      <c r="Q446" s="17" t="e">
        <f t="shared" si="27"/>
        <v>#REF!</v>
      </c>
      <c r="R446" s="7">
        <v>0</v>
      </c>
      <c r="S446" s="7">
        <v>0</v>
      </c>
    </row>
    <row r="447" spans="1:19" s="1" customFormat="1" ht="14.4">
      <c r="A447" s="6" t="s">
        <v>1249</v>
      </c>
      <c r="B447" s="7">
        <f t="shared" si="24"/>
        <v>0</v>
      </c>
      <c r="C447" s="8">
        <f t="shared" si="25"/>
        <v>0</v>
      </c>
      <c r="D447" s="8">
        <v>0</v>
      </c>
      <c r="E447" s="9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1" t="e">
        <f>VLOOKUP(A447,[2]Sheet4!I:M,2,0)</f>
        <v>#N/A</v>
      </c>
      <c r="L447" s="12" t="e">
        <f>IF(#REF!=0," ",IF((D447+E447+G447)&gt;#REF!,"服务费超计划成本",""))</f>
        <v>#REF!</v>
      </c>
      <c r="M447" s="15" t="e">
        <f>IF(#REF!=0," ",IF(H447&gt;#REF!,"人工成本超计划成本"," "))</f>
        <v>#REF!</v>
      </c>
      <c r="N447" s="16" t="e">
        <f>IF(#REF!=0," ",F447/#REF!)</f>
        <v>#REF!</v>
      </c>
      <c r="O447" s="16" t="e">
        <f>IF(#REF!=0," ",#REF!/#REF!)</f>
        <v>#REF!</v>
      </c>
      <c r="P447" s="16" t="e">
        <f t="shared" si="26"/>
        <v>#REF!</v>
      </c>
      <c r="Q447" s="17" t="e">
        <f t="shared" si="27"/>
        <v>#REF!</v>
      </c>
      <c r="R447" s="7">
        <v>0</v>
      </c>
      <c r="S447" s="7">
        <v>0</v>
      </c>
    </row>
    <row r="448" spans="1:19" s="1" customFormat="1" ht="14.4">
      <c r="A448" s="6" t="s">
        <v>1250</v>
      </c>
      <c r="B448" s="7">
        <f t="shared" si="24"/>
        <v>4.5474735088646397E-13</v>
      </c>
      <c r="C448" s="8">
        <f t="shared" si="25"/>
        <v>4.5474735088646397E-13</v>
      </c>
      <c r="D448" s="8">
        <v>0</v>
      </c>
      <c r="E448" s="9">
        <v>0</v>
      </c>
      <c r="F448" s="10">
        <v>0</v>
      </c>
      <c r="G448" s="10">
        <v>0</v>
      </c>
      <c r="H448" s="10">
        <v>-2.2737367544323201E-13</v>
      </c>
      <c r="I448" s="10">
        <v>0</v>
      </c>
      <c r="J448" s="10">
        <v>6.8212102632969598E-13</v>
      </c>
      <c r="K448" s="11" t="e">
        <f>VLOOKUP(A448,[2]Sheet4!I:M,2,0)</f>
        <v>#N/A</v>
      </c>
      <c r="L448" s="12" t="e">
        <f>IF(#REF!=0," ",IF((D448+E448+G448)&gt;#REF!,"服务费超计划成本",""))</f>
        <v>#REF!</v>
      </c>
      <c r="M448" s="15" t="e">
        <f>IF(#REF!=0," ",IF(H448&gt;#REF!,"人工成本超计划成本"," "))</f>
        <v>#REF!</v>
      </c>
      <c r="N448" s="16" t="e">
        <f>IF(#REF!=0," ",F448/#REF!)</f>
        <v>#REF!</v>
      </c>
      <c r="O448" s="16" t="e">
        <f>IF(#REF!=0," ",#REF!/#REF!)</f>
        <v>#REF!</v>
      </c>
      <c r="P448" s="16" t="e">
        <f t="shared" si="26"/>
        <v>#REF!</v>
      </c>
      <c r="Q448" s="17" t="e">
        <f t="shared" si="27"/>
        <v>#REF!</v>
      </c>
      <c r="R448" s="7">
        <v>0</v>
      </c>
      <c r="S448" s="7">
        <v>0</v>
      </c>
    </row>
    <row r="449" spans="1:19" s="1" customFormat="1" ht="14.4">
      <c r="A449" s="6" t="s">
        <v>112</v>
      </c>
      <c r="B449" s="7">
        <f t="shared" si="24"/>
        <v>7834736.6474000001</v>
      </c>
      <c r="C449" s="8">
        <f t="shared" si="25"/>
        <v>7619367.6474000001</v>
      </c>
      <c r="D449" s="8">
        <v>72958</v>
      </c>
      <c r="E449" s="9">
        <v>142411</v>
      </c>
      <c r="F449" s="10">
        <v>0</v>
      </c>
      <c r="G449" s="10">
        <v>2841643.0074</v>
      </c>
      <c r="H449" s="10">
        <v>3024424.78</v>
      </c>
      <c r="I449" s="10">
        <v>1425967.03</v>
      </c>
      <c r="J449" s="10">
        <v>327332.83</v>
      </c>
      <c r="K449" s="11" t="e">
        <f>VLOOKUP(A449,[2]Sheet4!I:M,2,0)</f>
        <v>#N/A</v>
      </c>
      <c r="L449" s="12" t="e">
        <f>IF(#REF!=0," ",IF((D449+E449+G449)&gt;#REF!,"服务费超计划成本",""))</f>
        <v>#REF!</v>
      </c>
      <c r="M449" s="15" t="e">
        <f>IF(#REF!=0," ",IF(H449&gt;#REF!,"人工成本超计划成本"," "))</f>
        <v>#REF!</v>
      </c>
      <c r="N449" s="16" t="e">
        <f>IF(#REF!=0," ",F449/#REF!)</f>
        <v>#REF!</v>
      </c>
      <c r="O449" s="16" t="e">
        <f>IF(#REF!=0," ",#REF!/#REF!)</f>
        <v>#REF!</v>
      </c>
      <c r="P449" s="16" t="e">
        <f t="shared" si="26"/>
        <v>#REF!</v>
      </c>
      <c r="Q449" s="17" t="e">
        <f t="shared" si="27"/>
        <v>#REF!</v>
      </c>
      <c r="R449" s="7">
        <v>0</v>
      </c>
      <c r="S449" s="7">
        <v>7458519.9299999997</v>
      </c>
    </row>
    <row r="450" spans="1:19" s="1" customFormat="1" ht="14.4">
      <c r="A450" s="6" t="s">
        <v>1251</v>
      </c>
      <c r="B450" s="7">
        <f t="shared" si="24"/>
        <v>0</v>
      </c>
      <c r="C450" s="8">
        <f t="shared" si="25"/>
        <v>0</v>
      </c>
      <c r="D450" s="8">
        <v>0</v>
      </c>
      <c r="E450" s="9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1" t="e">
        <f>VLOOKUP(A450,[2]Sheet4!I:M,2,0)</f>
        <v>#N/A</v>
      </c>
      <c r="L450" s="12" t="e">
        <f>IF(#REF!=0," ",IF((D450+E450+G450)&gt;#REF!,"服务费超计划成本",""))</f>
        <v>#REF!</v>
      </c>
      <c r="M450" s="15" t="e">
        <f>IF(#REF!=0," ",IF(H450&gt;#REF!,"人工成本超计划成本"," "))</f>
        <v>#REF!</v>
      </c>
      <c r="N450" s="16" t="e">
        <f>IF(#REF!=0," ",F450/#REF!)</f>
        <v>#REF!</v>
      </c>
      <c r="O450" s="16" t="e">
        <f>IF(#REF!=0," ",#REF!/#REF!)</f>
        <v>#REF!</v>
      </c>
      <c r="P450" s="16" t="e">
        <f t="shared" si="26"/>
        <v>#REF!</v>
      </c>
      <c r="Q450" s="17" t="e">
        <f t="shared" si="27"/>
        <v>#REF!</v>
      </c>
      <c r="R450" s="7">
        <v>0</v>
      </c>
      <c r="S450" s="7">
        <v>0</v>
      </c>
    </row>
    <row r="451" spans="1:19" s="1" customFormat="1" ht="14.4">
      <c r="A451" s="6" t="s">
        <v>1252</v>
      </c>
      <c r="B451" s="7">
        <f t="shared" ref="B451:B514" si="28">C451+D451+E451</f>
        <v>0</v>
      </c>
      <c r="C451" s="8">
        <f t="shared" ref="C451:C514" si="29">SUM(F451:J451)</f>
        <v>0</v>
      </c>
      <c r="D451" s="8">
        <v>0</v>
      </c>
      <c r="E451" s="9">
        <v>0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1" t="e">
        <f>VLOOKUP(A451,[2]Sheet4!I:M,2,0)</f>
        <v>#N/A</v>
      </c>
      <c r="L451" s="12" t="e">
        <f>IF(#REF!=0," ",IF((D451+E451+G451)&gt;#REF!,"服务费超计划成本",""))</f>
        <v>#REF!</v>
      </c>
      <c r="M451" s="15" t="e">
        <f>IF(#REF!=0," ",IF(H451&gt;#REF!,"人工成本超计划成本"," "))</f>
        <v>#REF!</v>
      </c>
      <c r="N451" s="16" t="e">
        <f>IF(#REF!=0," ",F451/#REF!)</f>
        <v>#REF!</v>
      </c>
      <c r="O451" s="16" t="e">
        <f>IF(#REF!=0," ",#REF!/#REF!)</f>
        <v>#REF!</v>
      </c>
      <c r="P451" s="16" t="e">
        <f t="shared" ref="P451:P514" si="30">IF(M451=0," ",IF(N451=" "," ",IF(N451/M451&lt;0.5,"异常","正常")))</f>
        <v>#REF!</v>
      </c>
      <c r="Q451" s="17" t="e">
        <f t="shared" ref="Q451:Q514" si="31">IF(M451=0," ",IF(O451=" "," ",IF(O451/M451&lt;0.5,"异常","正常")))</f>
        <v>#REF!</v>
      </c>
      <c r="R451" s="7">
        <v>0</v>
      </c>
      <c r="S451" s="7">
        <v>0</v>
      </c>
    </row>
    <row r="452" spans="1:19" s="1" customFormat="1" ht="14.4">
      <c r="A452" s="6" t="s">
        <v>1253</v>
      </c>
      <c r="B452" s="7">
        <f t="shared" si="28"/>
        <v>75115.929000000004</v>
      </c>
      <c r="C452" s="8">
        <f t="shared" si="29"/>
        <v>50815.929000000004</v>
      </c>
      <c r="D452" s="8">
        <v>24300</v>
      </c>
      <c r="E452" s="9">
        <v>0</v>
      </c>
      <c r="F452" s="10">
        <v>0</v>
      </c>
      <c r="G452" s="10">
        <v>43739.999000000003</v>
      </c>
      <c r="H452" s="10">
        <v>0</v>
      </c>
      <c r="I452" s="10">
        <v>7075.93</v>
      </c>
      <c r="J452" s="10">
        <v>0</v>
      </c>
      <c r="K452" s="11" t="e">
        <f>VLOOKUP(A452,[2]Sheet4!I:M,2,0)</f>
        <v>#N/A</v>
      </c>
      <c r="L452" s="12" t="e">
        <f>IF(#REF!=0," ",IF((D452+E452+G452)&gt;#REF!,"服务费超计划成本",""))</f>
        <v>#REF!</v>
      </c>
      <c r="M452" s="15" t="e">
        <f>IF(#REF!=0," ",IF(H452&gt;#REF!,"人工成本超计划成本"," "))</f>
        <v>#REF!</v>
      </c>
      <c r="N452" s="16" t="e">
        <f>IF(#REF!=0," ",F452/#REF!)</f>
        <v>#REF!</v>
      </c>
      <c r="O452" s="16" t="e">
        <f>IF(#REF!=0," ",#REF!/#REF!)</f>
        <v>#REF!</v>
      </c>
      <c r="P452" s="16" t="e">
        <f t="shared" si="30"/>
        <v>#REF!</v>
      </c>
      <c r="Q452" s="17" t="e">
        <f t="shared" si="31"/>
        <v>#REF!</v>
      </c>
      <c r="R452" s="7">
        <v>0</v>
      </c>
      <c r="S452" s="7">
        <v>48340.08</v>
      </c>
    </row>
    <row r="453" spans="1:19" s="1" customFormat="1" ht="14.4">
      <c r="A453" s="6" t="s">
        <v>1254</v>
      </c>
      <c r="B453" s="7">
        <f t="shared" si="28"/>
        <v>47175646</v>
      </c>
      <c r="C453" s="8">
        <f t="shared" si="29"/>
        <v>1978</v>
      </c>
      <c r="D453" s="8">
        <v>0</v>
      </c>
      <c r="E453" s="9">
        <v>47173668</v>
      </c>
      <c r="F453" s="10">
        <v>0</v>
      </c>
      <c r="G453" s="10">
        <v>0</v>
      </c>
      <c r="H453" s="10">
        <v>0</v>
      </c>
      <c r="I453" s="10">
        <v>1978</v>
      </c>
      <c r="J453" s="10">
        <v>0</v>
      </c>
      <c r="K453" s="11" t="e">
        <f>VLOOKUP(A453,[2]Sheet4!I:M,2,0)</f>
        <v>#N/A</v>
      </c>
      <c r="L453" s="12" t="e">
        <f>IF(#REF!=0," ",IF((D453+E453+G453)&gt;#REF!,"服务费超计划成本",""))</f>
        <v>#REF!</v>
      </c>
      <c r="M453" s="15" t="e">
        <f>IF(#REF!=0," ",IF(H453&gt;#REF!,"人工成本超计划成本"," "))</f>
        <v>#REF!</v>
      </c>
      <c r="N453" s="16" t="e">
        <f>IF(#REF!=0," ",F453/#REF!)</f>
        <v>#REF!</v>
      </c>
      <c r="O453" s="16" t="e">
        <f>IF(#REF!=0," ",#REF!/#REF!)</f>
        <v>#REF!</v>
      </c>
      <c r="P453" s="16" t="e">
        <f t="shared" si="30"/>
        <v>#REF!</v>
      </c>
      <c r="Q453" s="17" t="e">
        <f t="shared" si="31"/>
        <v>#REF!</v>
      </c>
      <c r="R453" s="7">
        <v>0</v>
      </c>
      <c r="S453" s="7">
        <v>1978</v>
      </c>
    </row>
    <row r="454" spans="1:19" s="1" customFormat="1" ht="14.4">
      <c r="A454" s="6" t="s">
        <v>1255</v>
      </c>
      <c r="B454" s="7">
        <f t="shared" si="28"/>
        <v>0</v>
      </c>
      <c r="C454" s="8">
        <f t="shared" si="29"/>
        <v>0</v>
      </c>
      <c r="D454" s="8">
        <v>0</v>
      </c>
      <c r="E454" s="9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1" t="e">
        <f>VLOOKUP(A454,[2]Sheet4!I:M,2,0)</f>
        <v>#N/A</v>
      </c>
      <c r="L454" s="12" t="e">
        <f>IF(#REF!=0," ",IF((D454+E454+G454)&gt;#REF!,"服务费超计划成本",""))</f>
        <v>#REF!</v>
      </c>
      <c r="M454" s="15" t="e">
        <f>IF(#REF!=0," ",IF(H454&gt;#REF!,"人工成本超计划成本"," "))</f>
        <v>#REF!</v>
      </c>
      <c r="N454" s="16" t="e">
        <f>IF(#REF!=0," ",F454/#REF!)</f>
        <v>#REF!</v>
      </c>
      <c r="O454" s="16" t="e">
        <f>IF(#REF!=0," ",#REF!/#REF!)</f>
        <v>#REF!</v>
      </c>
      <c r="P454" s="16" t="e">
        <f t="shared" si="30"/>
        <v>#REF!</v>
      </c>
      <c r="Q454" s="17" t="e">
        <f t="shared" si="31"/>
        <v>#REF!</v>
      </c>
      <c r="R454" s="7">
        <v>0</v>
      </c>
      <c r="S454" s="7">
        <v>0</v>
      </c>
    </row>
    <row r="455" spans="1:19" s="1" customFormat="1" ht="14.4">
      <c r="A455" s="6" t="s">
        <v>1256</v>
      </c>
      <c r="B455" s="7">
        <f t="shared" si="28"/>
        <v>0</v>
      </c>
      <c r="C455" s="8">
        <f t="shared" si="29"/>
        <v>0</v>
      </c>
      <c r="D455" s="8">
        <v>0</v>
      </c>
      <c r="E455" s="9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1" t="e">
        <f>VLOOKUP(A455,[2]Sheet4!I:M,2,0)</f>
        <v>#N/A</v>
      </c>
      <c r="L455" s="12" t="e">
        <f>IF(#REF!=0," ",IF((D455+E455+G455)&gt;#REF!,"服务费超计划成本",""))</f>
        <v>#REF!</v>
      </c>
      <c r="M455" s="15" t="e">
        <f>IF(#REF!=0," ",IF(H455&gt;#REF!,"人工成本超计划成本"," "))</f>
        <v>#REF!</v>
      </c>
      <c r="N455" s="16" t="e">
        <f>IF(#REF!=0," ",F455/#REF!)</f>
        <v>#REF!</v>
      </c>
      <c r="O455" s="16" t="e">
        <f>IF(#REF!=0," ",#REF!/#REF!)</f>
        <v>#REF!</v>
      </c>
      <c r="P455" s="16" t="e">
        <f t="shared" si="30"/>
        <v>#REF!</v>
      </c>
      <c r="Q455" s="17" t="e">
        <f t="shared" si="31"/>
        <v>#REF!</v>
      </c>
      <c r="R455" s="7">
        <v>0</v>
      </c>
      <c r="S455" s="7">
        <v>0</v>
      </c>
    </row>
    <row r="456" spans="1:19" s="1" customFormat="1" ht="14.4">
      <c r="A456" s="6" t="s">
        <v>1257</v>
      </c>
      <c r="B456" s="7">
        <f t="shared" si="28"/>
        <v>0</v>
      </c>
      <c r="C456" s="8">
        <f t="shared" si="29"/>
        <v>0</v>
      </c>
      <c r="D456" s="8">
        <v>0</v>
      </c>
      <c r="E456" s="9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1" t="e">
        <f>VLOOKUP(A456,[2]Sheet4!I:M,2,0)</f>
        <v>#N/A</v>
      </c>
      <c r="L456" s="12" t="e">
        <f>IF(#REF!=0," ",IF((D456+E456+G456)&gt;#REF!,"服务费超计划成本",""))</f>
        <v>#REF!</v>
      </c>
      <c r="M456" s="15" t="e">
        <f>IF(#REF!=0," ",IF(H456&gt;#REF!,"人工成本超计划成本"," "))</f>
        <v>#REF!</v>
      </c>
      <c r="N456" s="16" t="e">
        <f>IF(#REF!=0," ",F456/#REF!)</f>
        <v>#REF!</v>
      </c>
      <c r="O456" s="16" t="e">
        <f>IF(#REF!=0," ",#REF!/#REF!)</f>
        <v>#REF!</v>
      </c>
      <c r="P456" s="16" t="e">
        <f t="shared" si="30"/>
        <v>#REF!</v>
      </c>
      <c r="Q456" s="17" t="e">
        <f t="shared" si="31"/>
        <v>#REF!</v>
      </c>
      <c r="R456" s="7">
        <v>0</v>
      </c>
      <c r="S456" s="7">
        <v>0</v>
      </c>
    </row>
    <row r="457" spans="1:19" s="1" customFormat="1" ht="14.4">
      <c r="A457" s="6" t="s">
        <v>1258</v>
      </c>
      <c r="B457" s="7">
        <f t="shared" si="28"/>
        <v>0</v>
      </c>
      <c r="C457" s="8">
        <f t="shared" si="29"/>
        <v>0</v>
      </c>
      <c r="D457" s="8">
        <v>0</v>
      </c>
      <c r="E457" s="9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1" t="e">
        <f>VLOOKUP(A457,[2]Sheet4!I:M,2,0)</f>
        <v>#N/A</v>
      </c>
      <c r="L457" s="12" t="e">
        <f>IF(#REF!=0," ",IF((D457+E457+G457)&gt;#REF!,"服务费超计划成本",""))</f>
        <v>#REF!</v>
      </c>
      <c r="M457" s="15" t="e">
        <f>IF(#REF!=0," ",IF(H457&gt;#REF!,"人工成本超计划成本"," "))</f>
        <v>#REF!</v>
      </c>
      <c r="N457" s="16" t="e">
        <f>IF(#REF!=0," ",F457/#REF!)</f>
        <v>#REF!</v>
      </c>
      <c r="O457" s="16" t="e">
        <f>IF(#REF!=0," ",#REF!/#REF!)</f>
        <v>#REF!</v>
      </c>
      <c r="P457" s="16" t="e">
        <f t="shared" si="30"/>
        <v>#REF!</v>
      </c>
      <c r="Q457" s="17" t="e">
        <f t="shared" si="31"/>
        <v>#REF!</v>
      </c>
      <c r="R457" s="7">
        <v>0</v>
      </c>
      <c r="S457" s="7">
        <v>0</v>
      </c>
    </row>
    <row r="458" spans="1:19" s="1" customFormat="1" ht="14.4">
      <c r="A458" s="6" t="s">
        <v>1259</v>
      </c>
      <c r="B458" s="7">
        <f t="shared" si="28"/>
        <v>0</v>
      </c>
      <c r="C458" s="8">
        <f t="shared" si="29"/>
        <v>0</v>
      </c>
      <c r="D458" s="8">
        <v>0</v>
      </c>
      <c r="E458" s="9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1" t="e">
        <f>VLOOKUP(A458,[2]Sheet4!I:M,2,0)</f>
        <v>#N/A</v>
      </c>
      <c r="L458" s="12" t="e">
        <f>IF(#REF!=0," ",IF((D458+E458+G458)&gt;#REF!,"服务费超计划成本",""))</f>
        <v>#REF!</v>
      </c>
      <c r="M458" s="15" t="e">
        <f>IF(#REF!=0," ",IF(H458&gt;#REF!,"人工成本超计划成本"," "))</f>
        <v>#REF!</v>
      </c>
      <c r="N458" s="16" t="e">
        <f>IF(#REF!=0," ",F458/#REF!)</f>
        <v>#REF!</v>
      </c>
      <c r="O458" s="16" t="e">
        <f>IF(#REF!=0," ",#REF!/#REF!)</f>
        <v>#REF!</v>
      </c>
      <c r="P458" s="16" t="e">
        <f t="shared" si="30"/>
        <v>#REF!</v>
      </c>
      <c r="Q458" s="17" t="e">
        <f t="shared" si="31"/>
        <v>#REF!</v>
      </c>
      <c r="R458" s="7">
        <v>0</v>
      </c>
      <c r="S458" s="7">
        <v>0</v>
      </c>
    </row>
    <row r="459" spans="1:19" s="1" customFormat="1" ht="14.4">
      <c r="A459" s="6" t="s">
        <v>1260</v>
      </c>
      <c r="B459" s="7">
        <f t="shared" si="28"/>
        <v>0</v>
      </c>
      <c r="C459" s="8">
        <f t="shared" si="29"/>
        <v>0</v>
      </c>
      <c r="D459" s="8">
        <v>0</v>
      </c>
      <c r="E459" s="9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1" t="e">
        <f>VLOOKUP(A459,[2]Sheet4!I:M,2,0)</f>
        <v>#N/A</v>
      </c>
      <c r="L459" s="12" t="e">
        <f>IF(#REF!=0," ",IF((D459+E459+G459)&gt;#REF!,"服务费超计划成本",""))</f>
        <v>#REF!</v>
      </c>
      <c r="M459" s="15" t="e">
        <f>IF(#REF!=0," ",IF(H459&gt;#REF!,"人工成本超计划成本"," "))</f>
        <v>#REF!</v>
      </c>
      <c r="N459" s="16" t="e">
        <f>IF(#REF!=0," ",F459/#REF!)</f>
        <v>#REF!</v>
      </c>
      <c r="O459" s="16" t="e">
        <f>IF(#REF!=0," ",#REF!/#REF!)</f>
        <v>#REF!</v>
      </c>
      <c r="P459" s="16" t="e">
        <f t="shared" si="30"/>
        <v>#REF!</v>
      </c>
      <c r="Q459" s="17" t="e">
        <f t="shared" si="31"/>
        <v>#REF!</v>
      </c>
      <c r="R459" s="7">
        <v>0</v>
      </c>
      <c r="S459" s="7">
        <v>0</v>
      </c>
    </row>
    <row r="460" spans="1:19" s="1" customFormat="1" ht="14.4">
      <c r="A460" s="6" t="s">
        <v>1261</v>
      </c>
      <c r="B460" s="7">
        <f t="shared" si="28"/>
        <v>0</v>
      </c>
      <c r="C460" s="8">
        <f t="shared" si="29"/>
        <v>0</v>
      </c>
      <c r="D460" s="8">
        <v>0</v>
      </c>
      <c r="E460" s="9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1" t="e">
        <f>VLOOKUP(A460,[2]Sheet4!I:M,2,0)</f>
        <v>#N/A</v>
      </c>
      <c r="L460" s="12" t="e">
        <f>IF(#REF!=0," ",IF((D460+E460+G460)&gt;#REF!,"服务费超计划成本",""))</f>
        <v>#REF!</v>
      </c>
      <c r="M460" s="15" t="e">
        <f>IF(#REF!=0," ",IF(H460&gt;#REF!,"人工成本超计划成本"," "))</f>
        <v>#REF!</v>
      </c>
      <c r="N460" s="16" t="e">
        <f>IF(#REF!=0," ",F460/#REF!)</f>
        <v>#REF!</v>
      </c>
      <c r="O460" s="16" t="e">
        <f>IF(#REF!=0," ",#REF!/#REF!)</f>
        <v>#REF!</v>
      </c>
      <c r="P460" s="16" t="e">
        <f t="shared" si="30"/>
        <v>#REF!</v>
      </c>
      <c r="Q460" s="17" t="e">
        <f t="shared" si="31"/>
        <v>#REF!</v>
      </c>
      <c r="R460" s="7">
        <v>0</v>
      </c>
      <c r="S460" s="7">
        <v>0</v>
      </c>
    </row>
    <row r="461" spans="1:19" s="1" customFormat="1" ht="14.4">
      <c r="A461" s="6" t="s">
        <v>1262</v>
      </c>
      <c r="B461" s="7">
        <f t="shared" si="28"/>
        <v>0</v>
      </c>
      <c r="C461" s="8">
        <f t="shared" si="29"/>
        <v>0</v>
      </c>
      <c r="D461" s="8">
        <v>0</v>
      </c>
      <c r="E461" s="9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1" t="e">
        <f>VLOOKUP(A461,[2]Sheet4!I:M,2,0)</f>
        <v>#N/A</v>
      </c>
      <c r="L461" s="12" t="e">
        <f>IF(#REF!=0," ",IF((D461+E461+G461)&gt;#REF!,"服务费超计划成本",""))</f>
        <v>#REF!</v>
      </c>
      <c r="M461" s="15" t="e">
        <f>IF(#REF!=0," ",IF(H461&gt;#REF!,"人工成本超计划成本"," "))</f>
        <v>#REF!</v>
      </c>
      <c r="N461" s="16" t="e">
        <f>IF(#REF!=0," ",F461/#REF!)</f>
        <v>#REF!</v>
      </c>
      <c r="O461" s="16" t="e">
        <f>IF(#REF!=0," ",#REF!/#REF!)</f>
        <v>#REF!</v>
      </c>
      <c r="P461" s="16" t="e">
        <f t="shared" si="30"/>
        <v>#REF!</v>
      </c>
      <c r="Q461" s="17" t="e">
        <f t="shared" si="31"/>
        <v>#REF!</v>
      </c>
      <c r="R461" s="7">
        <v>0</v>
      </c>
      <c r="S461" s="7">
        <v>0</v>
      </c>
    </row>
    <row r="462" spans="1:19" s="1" customFormat="1" ht="14.4">
      <c r="A462" s="6" t="s">
        <v>1263</v>
      </c>
      <c r="B462" s="7">
        <f t="shared" si="28"/>
        <v>0</v>
      </c>
      <c r="C462" s="8">
        <f t="shared" si="29"/>
        <v>0</v>
      </c>
      <c r="D462" s="8">
        <v>0</v>
      </c>
      <c r="E462" s="9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1" t="e">
        <f>VLOOKUP(A462,[2]Sheet4!I:M,2,0)</f>
        <v>#N/A</v>
      </c>
      <c r="L462" s="12" t="e">
        <f>IF(#REF!=0," ",IF((D462+E462+G462)&gt;#REF!,"服务费超计划成本",""))</f>
        <v>#REF!</v>
      </c>
      <c r="M462" s="15" t="e">
        <f>IF(#REF!=0," ",IF(H462&gt;#REF!,"人工成本超计划成本"," "))</f>
        <v>#REF!</v>
      </c>
      <c r="N462" s="16" t="e">
        <f>IF(#REF!=0," ",F462/#REF!)</f>
        <v>#REF!</v>
      </c>
      <c r="O462" s="16" t="e">
        <f>IF(#REF!=0," ",#REF!/#REF!)</f>
        <v>#REF!</v>
      </c>
      <c r="P462" s="16" t="e">
        <f t="shared" si="30"/>
        <v>#REF!</v>
      </c>
      <c r="Q462" s="17" t="e">
        <f t="shared" si="31"/>
        <v>#REF!</v>
      </c>
      <c r="R462" s="7">
        <v>0</v>
      </c>
      <c r="S462" s="7">
        <v>0</v>
      </c>
    </row>
    <row r="463" spans="1:19" s="1" customFormat="1" ht="14.4">
      <c r="A463" s="6" t="s">
        <v>260</v>
      </c>
      <c r="B463" s="7">
        <f t="shared" si="28"/>
        <v>300545</v>
      </c>
      <c r="C463" s="8">
        <f t="shared" si="29"/>
        <v>0</v>
      </c>
      <c r="D463" s="8">
        <v>100114</v>
      </c>
      <c r="E463" s="9">
        <v>200431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1" t="e">
        <f>VLOOKUP(A463,[2]Sheet4!I:M,2,0)</f>
        <v>#N/A</v>
      </c>
      <c r="L463" s="12" t="e">
        <f>IF(#REF!=0," ",IF((D463+E463+G463)&gt;#REF!,"服务费超计划成本",""))</f>
        <v>#REF!</v>
      </c>
      <c r="M463" s="15" t="e">
        <f>IF(#REF!=0," ",IF(H463&gt;#REF!,"人工成本超计划成本"," "))</f>
        <v>#REF!</v>
      </c>
      <c r="N463" s="16" t="e">
        <f>IF(#REF!=0," ",F463/#REF!)</f>
        <v>#REF!</v>
      </c>
      <c r="O463" s="16" t="e">
        <f>IF(#REF!=0," ",#REF!/#REF!)</f>
        <v>#REF!</v>
      </c>
      <c r="P463" s="16" t="e">
        <f t="shared" si="30"/>
        <v>#REF!</v>
      </c>
      <c r="Q463" s="17" t="e">
        <f t="shared" si="31"/>
        <v>#REF!</v>
      </c>
      <c r="R463" s="7">
        <v>0</v>
      </c>
      <c r="S463" s="7">
        <v>0</v>
      </c>
    </row>
    <row r="464" spans="1:19" s="1" customFormat="1" ht="14.4">
      <c r="A464" s="6" t="s">
        <v>1264</v>
      </c>
      <c r="B464" s="7">
        <f t="shared" si="28"/>
        <v>0</v>
      </c>
      <c r="C464" s="8">
        <f t="shared" si="29"/>
        <v>0</v>
      </c>
      <c r="D464" s="8">
        <v>0</v>
      </c>
      <c r="E464" s="9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1" t="e">
        <f>VLOOKUP(A464,[2]Sheet4!I:M,2,0)</f>
        <v>#N/A</v>
      </c>
      <c r="L464" s="12" t="e">
        <f>IF(#REF!=0," ",IF((D464+E464+G464)&gt;#REF!,"服务费超计划成本",""))</f>
        <v>#REF!</v>
      </c>
      <c r="M464" s="15" t="e">
        <f>IF(#REF!=0," ",IF(H464&gt;#REF!,"人工成本超计划成本"," "))</f>
        <v>#REF!</v>
      </c>
      <c r="N464" s="16" t="e">
        <f>IF(#REF!=0," ",F464/#REF!)</f>
        <v>#REF!</v>
      </c>
      <c r="O464" s="16" t="e">
        <f>IF(#REF!=0," ",#REF!/#REF!)</f>
        <v>#REF!</v>
      </c>
      <c r="P464" s="16" t="e">
        <f t="shared" si="30"/>
        <v>#REF!</v>
      </c>
      <c r="Q464" s="17" t="e">
        <f t="shared" si="31"/>
        <v>#REF!</v>
      </c>
      <c r="R464" s="7">
        <v>0</v>
      </c>
      <c r="S464" s="7">
        <v>0</v>
      </c>
    </row>
    <row r="465" spans="1:19" s="1" customFormat="1" ht="14.4">
      <c r="A465" s="6" t="s">
        <v>276</v>
      </c>
      <c r="B465" s="7">
        <f t="shared" si="28"/>
        <v>0</v>
      </c>
      <c r="C465" s="8">
        <f t="shared" si="29"/>
        <v>0</v>
      </c>
      <c r="D465" s="8">
        <v>0</v>
      </c>
      <c r="E465" s="9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1" t="e">
        <f>VLOOKUP(A465,[2]Sheet4!I:M,2,0)</f>
        <v>#N/A</v>
      </c>
      <c r="L465" s="12" t="e">
        <f>IF(#REF!=0," ",IF((D465+E465+G465)&gt;#REF!,"服务费超计划成本",""))</f>
        <v>#REF!</v>
      </c>
      <c r="M465" s="15" t="e">
        <f>IF(#REF!=0," ",IF(H465&gt;#REF!,"人工成本超计划成本"," "))</f>
        <v>#REF!</v>
      </c>
      <c r="N465" s="16" t="s">
        <v>1187</v>
      </c>
      <c r="O465" s="16" t="s">
        <v>1187</v>
      </c>
      <c r="P465" s="16" t="e">
        <f t="shared" si="30"/>
        <v>#REF!</v>
      </c>
      <c r="Q465" s="17" t="e">
        <f t="shared" si="31"/>
        <v>#REF!</v>
      </c>
      <c r="R465" s="7">
        <v>0</v>
      </c>
      <c r="S465" s="7">
        <v>0</v>
      </c>
    </row>
    <row r="466" spans="1:19" s="1" customFormat="1" ht="14.4">
      <c r="A466" s="6" t="s">
        <v>237</v>
      </c>
      <c r="B466" s="7">
        <f t="shared" si="28"/>
        <v>0</v>
      </c>
      <c r="C466" s="8">
        <f t="shared" si="29"/>
        <v>0</v>
      </c>
      <c r="D466" s="8">
        <v>0</v>
      </c>
      <c r="E466" s="9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1" t="e">
        <f>VLOOKUP(A466,[2]Sheet4!I:M,2,0)</f>
        <v>#N/A</v>
      </c>
      <c r="L466" s="12" t="e">
        <f>IF(#REF!=0," ",IF((D466+E466+G466)&gt;#REF!,"服务费超计划成本",""))</f>
        <v>#REF!</v>
      </c>
      <c r="M466" s="15" t="e">
        <f>IF(#REF!=0," ",IF(H466&gt;#REF!,"人工成本超计划成本"," "))</f>
        <v>#REF!</v>
      </c>
      <c r="N466" s="16" t="s">
        <v>1187</v>
      </c>
      <c r="O466" s="16" t="s">
        <v>1187</v>
      </c>
      <c r="P466" s="16" t="e">
        <f t="shared" si="30"/>
        <v>#REF!</v>
      </c>
      <c r="Q466" s="17" t="e">
        <f t="shared" si="31"/>
        <v>#REF!</v>
      </c>
      <c r="R466" s="7">
        <v>0</v>
      </c>
      <c r="S466" s="7">
        <v>0</v>
      </c>
    </row>
    <row r="467" spans="1:19" s="1" customFormat="1" ht="14.4">
      <c r="A467" s="6" t="s">
        <v>257</v>
      </c>
      <c r="B467" s="7">
        <f t="shared" si="28"/>
        <v>0</v>
      </c>
      <c r="C467" s="8">
        <f t="shared" si="29"/>
        <v>0</v>
      </c>
      <c r="D467" s="8">
        <v>0</v>
      </c>
      <c r="E467" s="9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1" t="e">
        <f>VLOOKUP(A467,[2]Sheet4!I:M,2,0)</f>
        <v>#N/A</v>
      </c>
      <c r="L467" s="12" t="e">
        <f>IF(#REF!=0," ",IF((D467+E467+G467)&gt;#REF!,"服务费超计划成本",""))</f>
        <v>#REF!</v>
      </c>
      <c r="M467" s="15" t="e">
        <f>IF(#REF!=0," ",IF(H467&gt;#REF!,"人工成本超计划成本"," "))</f>
        <v>#REF!</v>
      </c>
      <c r="N467" s="16" t="s">
        <v>1187</v>
      </c>
      <c r="O467" s="16" t="s">
        <v>1187</v>
      </c>
      <c r="P467" s="16" t="e">
        <f t="shared" si="30"/>
        <v>#REF!</v>
      </c>
      <c r="Q467" s="17" t="e">
        <f t="shared" si="31"/>
        <v>#REF!</v>
      </c>
      <c r="R467" s="7">
        <v>0</v>
      </c>
      <c r="S467" s="7">
        <v>0</v>
      </c>
    </row>
    <row r="468" spans="1:19" s="1" customFormat="1" ht="14.4">
      <c r="A468" s="6" t="s">
        <v>1265</v>
      </c>
      <c r="B468" s="7">
        <f t="shared" si="28"/>
        <v>0</v>
      </c>
      <c r="C468" s="8">
        <f t="shared" si="29"/>
        <v>0</v>
      </c>
      <c r="D468" s="8">
        <v>0</v>
      </c>
      <c r="E468" s="9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1" t="e">
        <f>VLOOKUP(A468,[2]Sheet4!I:M,2,0)</f>
        <v>#N/A</v>
      </c>
      <c r="L468" s="12" t="e">
        <f>IF(#REF!=0," ",IF((D468+E468+G468)&gt;#REF!,"服务费超计划成本",""))</f>
        <v>#REF!</v>
      </c>
      <c r="M468" s="15" t="e">
        <f>IF(#REF!=0," ",IF(H468&gt;#REF!,"人工成本超计划成本"," "))</f>
        <v>#REF!</v>
      </c>
      <c r="N468" s="16" t="s">
        <v>1187</v>
      </c>
      <c r="O468" s="16" t="s">
        <v>1187</v>
      </c>
      <c r="P468" s="16" t="e">
        <f t="shared" si="30"/>
        <v>#REF!</v>
      </c>
      <c r="Q468" s="17" t="e">
        <f t="shared" si="31"/>
        <v>#REF!</v>
      </c>
      <c r="R468" s="7">
        <v>0</v>
      </c>
      <c r="S468" s="7">
        <v>0</v>
      </c>
    </row>
    <row r="469" spans="1:19" s="1" customFormat="1" ht="14.4">
      <c r="A469" s="6" t="s">
        <v>1266</v>
      </c>
      <c r="B469" s="7">
        <f t="shared" si="28"/>
        <v>0</v>
      </c>
      <c r="C469" s="8">
        <f t="shared" si="29"/>
        <v>0</v>
      </c>
      <c r="D469" s="8">
        <v>0</v>
      </c>
      <c r="E469" s="9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1" t="e">
        <f>VLOOKUP(A469,[2]Sheet4!I:M,2,0)</f>
        <v>#N/A</v>
      </c>
      <c r="L469" s="12" t="e">
        <f>IF(#REF!=0," ",IF((D469+E469+G469)&gt;#REF!,"服务费超计划成本",""))</f>
        <v>#REF!</v>
      </c>
      <c r="M469" s="15" t="e">
        <f>IF(#REF!=0," ",IF(H469&gt;#REF!,"人工成本超计划成本"," "))</f>
        <v>#REF!</v>
      </c>
      <c r="N469" s="16" t="s">
        <v>1187</v>
      </c>
      <c r="O469" s="16" t="s">
        <v>1187</v>
      </c>
      <c r="P469" s="16" t="e">
        <f t="shared" si="30"/>
        <v>#REF!</v>
      </c>
      <c r="Q469" s="17" t="e">
        <f t="shared" si="31"/>
        <v>#REF!</v>
      </c>
      <c r="R469" s="7">
        <v>0</v>
      </c>
      <c r="S469" s="7">
        <v>0</v>
      </c>
    </row>
    <row r="470" spans="1:19" s="1" customFormat="1" ht="14.4">
      <c r="A470" s="6" t="s">
        <v>243</v>
      </c>
      <c r="B470" s="7">
        <f t="shared" si="28"/>
        <v>0</v>
      </c>
      <c r="C470" s="8">
        <f t="shared" si="29"/>
        <v>0</v>
      </c>
      <c r="D470" s="8">
        <v>0</v>
      </c>
      <c r="E470" s="9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1" t="e">
        <f>VLOOKUP(A470,[2]Sheet4!I:M,2,0)</f>
        <v>#N/A</v>
      </c>
      <c r="L470" s="12" t="e">
        <f>IF(#REF!=0," ",IF((D470+E470+G470)&gt;#REF!,"服务费超计划成本",""))</f>
        <v>#REF!</v>
      </c>
      <c r="M470" s="15" t="e">
        <f>IF(#REF!=0," ",IF(H470&gt;#REF!,"人工成本超计划成本"," "))</f>
        <v>#REF!</v>
      </c>
      <c r="N470" s="16" t="s">
        <v>1187</v>
      </c>
      <c r="O470" s="16" t="s">
        <v>1187</v>
      </c>
      <c r="P470" s="16" t="e">
        <f t="shared" si="30"/>
        <v>#REF!</v>
      </c>
      <c r="Q470" s="17" t="e">
        <f t="shared" si="31"/>
        <v>#REF!</v>
      </c>
      <c r="R470" s="7">
        <v>0</v>
      </c>
      <c r="S470" s="7">
        <v>0</v>
      </c>
    </row>
    <row r="471" spans="1:19" s="1" customFormat="1" ht="14.4">
      <c r="A471" s="6" t="s">
        <v>1267</v>
      </c>
      <c r="B471" s="7">
        <f t="shared" si="28"/>
        <v>0</v>
      </c>
      <c r="C471" s="8">
        <f t="shared" si="29"/>
        <v>0</v>
      </c>
      <c r="D471" s="8">
        <v>0</v>
      </c>
      <c r="E471" s="9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1" t="e">
        <f>VLOOKUP(A471,[2]Sheet4!I:M,2,0)</f>
        <v>#N/A</v>
      </c>
      <c r="L471" s="12" t="e">
        <f>IF(#REF!=0," ",IF((D471+E471+G471)&gt;#REF!,"服务费超计划成本",""))</f>
        <v>#REF!</v>
      </c>
      <c r="M471" s="15" t="e">
        <f>IF(#REF!=0," ",IF(H471&gt;#REF!,"人工成本超计划成本"," "))</f>
        <v>#REF!</v>
      </c>
      <c r="N471" s="16" t="s">
        <v>1187</v>
      </c>
      <c r="O471" s="16" t="s">
        <v>1187</v>
      </c>
      <c r="P471" s="16" t="e">
        <f t="shared" si="30"/>
        <v>#REF!</v>
      </c>
      <c r="Q471" s="17" t="e">
        <f t="shared" si="31"/>
        <v>#REF!</v>
      </c>
      <c r="R471" s="7">
        <v>0</v>
      </c>
      <c r="S471" s="7">
        <v>0</v>
      </c>
    </row>
    <row r="472" spans="1:19" s="1" customFormat="1" ht="14.4">
      <c r="A472" s="6" t="s">
        <v>1268</v>
      </c>
      <c r="B472" s="7">
        <f t="shared" si="28"/>
        <v>0</v>
      </c>
      <c r="C472" s="8">
        <f t="shared" si="29"/>
        <v>0</v>
      </c>
      <c r="D472" s="8">
        <v>0</v>
      </c>
      <c r="E472" s="9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1" t="e">
        <f>VLOOKUP(A472,[2]Sheet4!I:M,2,0)</f>
        <v>#N/A</v>
      </c>
      <c r="L472" s="12" t="e">
        <f>IF(#REF!=0," ",IF((D472+E472+G472)&gt;#REF!,"服务费超计划成本",""))</f>
        <v>#REF!</v>
      </c>
      <c r="M472" s="15" t="e">
        <f>IF(#REF!=0," ",IF(H472&gt;#REF!,"人工成本超计划成本"," "))</f>
        <v>#REF!</v>
      </c>
      <c r="N472" s="16" t="s">
        <v>1187</v>
      </c>
      <c r="O472" s="16" t="s">
        <v>1187</v>
      </c>
      <c r="P472" s="16" t="e">
        <f t="shared" si="30"/>
        <v>#REF!</v>
      </c>
      <c r="Q472" s="17" t="e">
        <f t="shared" si="31"/>
        <v>#REF!</v>
      </c>
      <c r="R472" s="7">
        <v>0</v>
      </c>
      <c r="S472" s="7">
        <v>0</v>
      </c>
    </row>
    <row r="473" spans="1:19" s="1" customFormat="1" ht="14.4">
      <c r="A473" s="6" t="s">
        <v>1269</v>
      </c>
      <c r="B473" s="7">
        <f t="shared" si="28"/>
        <v>0</v>
      </c>
      <c r="C473" s="8">
        <f t="shared" si="29"/>
        <v>0</v>
      </c>
      <c r="D473" s="8">
        <v>0</v>
      </c>
      <c r="E473" s="9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1" t="e">
        <f>VLOOKUP(A473,[2]Sheet4!I:M,2,0)</f>
        <v>#N/A</v>
      </c>
      <c r="L473" s="12" t="e">
        <f>IF(#REF!=0," ",IF((D473+E473+G473)&gt;#REF!,"服务费超计划成本",""))</f>
        <v>#REF!</v>
      </c>
      <c r="M473" s="15" t="e">
        <f>IF(#REF!=0," ",IF(H473&gt;#REF!,"人工成本超计划成本"," "))</f>
        <v>#REF!</v>
      </c>
      <c r="N473" s="16" t="s">
        <v>1187</v>
      </c>
      <c r="O473" s="16" t="s">
        <v>1187</v>
      </c>
      <c r="P473" s="16" t="e">
        <f t="shared" si="30"/>
        <v>#REF!</v>
      </c>
      <c r="Q473" s="17" t="e">
        <f t="shared" si="31"/>
        <v>#REF!</v>
      </c>
      <c r="R473" s="7">
        <v>0</v>
      </c>
      <c r="S473" s="7">
        <v>0</v>
      </c>
    </row>
    <row r="474" spans="1:19" s="1" customFormat="1" ht="14.4">
      <c r="A474" s="6" t="s">
        <v>229</v>
      </c>
      <c r="B474" s="7">
        <f t="shared" si="28"/>
        <v>0</v>
      </c>
      <c r="C474" s="8">
        <f t="shared" si="29"/>
        <v>0</v>
      </c>
      <c r="D474" s="8">
        <v>0</v>
      </c>
      <c r="E474" s="9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1" t="e">
        <f>VLOOKUP(A474,[2]Sheet4!I:M,2,0)</f>
        <v>#N/A</v>
      </c>
      <c r="L474" s="12" t="e">
        <f>IF(#REF!=0," ",IF((D474+E474+G474)&gt;#REF!,"服务费超计划成本",""))</f>
        <v>#REF!</v>
      </c>
      <c r="M474" s="15" t="e">
        <f>IF(#REF!=0," ",IF(H474&gt;#REF!,"人工成本超计划成本"," "))</f>
        <v>#REF!</v>
      </c>
      <c r="N474" s="16" t="s">
        <v>1187</v>
      </c>
      <c r="O474" s="16" t="s">
        <v>1187</v>
      </c>
      <c r="P474" s="16" t="e">
        <f t="shared" si="30"/>
        <v>#REF!</v>
      </c>
      <c r="Q474" s="17" t="e">
        <f t="shared" si="31"/>
        <v>#REF!</v>
      </c>
      <c r="R474" s="7">
        <v>0</v>
      </c>
      <c r="S474" s="7">
        <v>0</v>
      </c>
    </row>
    <row r="475" spans="1:19" s="1" customFormat="1" ht="14.4">
      <c r="A475" s="6" t="s">
        <v>1270</v>
      </c>
      <c r="B475" s="7">
        <f t="shared" si="28"/>
        <v>0</v>
      </c>
      <c r="C475" s="8">
        <f t="shared" si="29"/>
        <v>0</v>
      </c>
      <c r="D475" s="8">
        <v>0</v>
      </c>
      <c r="E475" s="9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1" t="e">
        <f>VLOOKUP(A475,[2]Sheet4!I:M,2,0)</f>
        <v>#N/A</v>
      </c>
      <c r="L475" s="12" t="e">
        <f>IF(#REF!=0," ",IF((D475+E475+G475)&gt;#REF!,"服务费超计划成本",""))</f>
        <v>#REF!</v>
      </c>
      <c r="M475" s="15" t="e">
        <f>IF(#REF!=0," ",IF(H475&gt;#REF!,"人工成本超计划成本"," "))</f>
        <v>#REF!</v>
      </c>
      <c r="N475" s="16" t="s">
        <v>1187</v>
      </c>
      <c r="O475" s="16" t="s">
        <v>1187</v>
      </c>
      <c r="P475" s="16" t="e">
        <f t="shared" si="30"/>
        <v>#REF!</v>
      </c>
      <c r="Q475" s="17" t="e">
        <f t="shared" si="31"/>
        <v>#REF!</v>
      </c>
      <c r="R475" s="7">
        <v>0</v>
      </c>
      <c r="S475" s="7">
        <v>0</v>
      </c>
    </row>
    <row r="476" spans="1:19" s="1" customFormat="1" ht="14.4">
      <c r="A476" s="6" t="s">
        <v>1271</v>
      </c>
      <c r="B476" s="7">
        <f t="shared" si="28"/>
        <v>0</v>
      </c>
      <c r="C476" s="8">
        <f t="shared" si="29"/>
        <v>0</v>
      </c>
      <c r="D476" s="8">
        <v>0</v>
      </c>
      <c r="E476" s="9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1" t="e">
        <f>VLOOKUP(A476,[2]Sheet4!I:M,2,0)</f>
        <v>#N/A</v>
      </c>
      <c r="L476" s="12" t="e">
        <f>IF(#REF!=0," ",IF((D476+E476+G476)&gt;#REF!,"服务费超计划成本",""))</f>
        <v>#REF!</v>
      </c>
      <c r="M476" s="15" t="e">
        <f>IF(#REF!=0," ",IF(H476&gt;#REF!,"人工成本超计划成本"," "))</f>
        <v>#REF!</v>
      </c>
      <c r="N476" s="16" t="s">
        <v>1187</v>
      </c>
      <c r="O476" s="16" t="s">
        <v>1187</v>
      </c>
      <c r="P476" s="16" t="e">
        <f t="shared" si="30"/>
        <v>#REF!</v>
      </c>
      <c r="Q476" s="17" t="e">
        <f t="shared" si="31"/>
        <v>#REF!</v>
      </c>
      <c r="R476" s="7">
        <v>0</v>
      </c>
      <c r="S476" s="7">
        <v>0</v>
      </c>
    </row>
    <row r="477" spans="1:19" s="1" customFormat="1" ht="14.4">
      <c r="A477" s="6" t="s">
        <v>1272</v>
      </c>
      <c r="B477" s="7">
        <f t="shared" si="28"/>
        <v>0</v>
      </c>
      <c r="C477" s="8">
        <f t="shared" si="29"/>
        <v>0</v>
      </c>
      <c r="D477" s="8">
        <v>0</v>
      </c>
      <c r="E477" s="9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1" t="e">
        <f>VLOOKUP(A477,[2]Sheet4!I:M,2,0)</f>
        <v>#N/A</v>
      </c>
      <c r="L477" s="12" t="e">
        <f>IF(#REF!=0," ",IF((D477+E477+G477)&gt;#REF!,"服务费超计划成本",""))</f>
        <v>#REF!</v>
      </c>
      <c r="M477" s="15" t="e">
        <f>IF(#REF!=0," ",IF(H477&gt;#REF!,"人工成本超计划成本"," "))</f>
        <v>#REF!</v>
      </c>
      <c r="N477" s="16" t="s">
        <v>1187</v>
      </c>
      <c r="O477" s="16" t="s">
        <v>1187</v>
      </c>
      <c r="P477" s="16" t="e">
        <f t="shared" si="30"/>
        <v>#REF!</v>
      </c>
      <c r="Q477" s="17" t="e">
        <f t="shared" si="31"/>
        <v>#REF!</v>
      </c>
      <c r="R477" s="7">
        <v>0</v>
      </c>
      <c r="S477" s="7">
        <v>0</v>
      </c>
    </row>
    <row r="478" spans="1:19" s="1" customFormat="1" ht="14.4">
      <c r="A478" s="6" t="s">
        <v>1273</v>
      </c>
      <c r="B478" s="7">
        <f t="shared" si="28"/>
        <v>0</v>
      </c>
      <c r="C478" s="8">
        <f t="shared" si="29"/>
        <v>0</v>
      </c>
      <c r="D478" s="8">
        <v>0</v>
      </c>
      <c r="E478" s="9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1" t="e">
        <f>VLOOKUP(A478,[2]Sheet4!I:M,2,0)</f>
        <v>#N/A</v>
      </c>
      <c r="L478" s="12" t="e">
        <f>IF(#REF!=0," ",IF((D478+E478+G478)&gt;#REF!,"服务费超计划成本",""))</f>
        <v>#REF!</v>
      </c>
      <c r="M478" s="15" t="e">
        <f>IF(#REF!=0," ",IF(H478&gt;#REF!,"人工成本超计划成本"," "))</f>
        <v>#REF!</v>
      </c>
      <c r="N478" s="16" t="s">
        <v>1187</v>
      </c>
      <c r="O478" s="16" t="s">
        <v>1187</v>
      </c>
      <c r="P478" s="16" t="e">
        <f t="shared" si="30"/>
        <v>#REF!</v>
      </c>
      <c r="Q478" s="17" t="e">
        <f t="shared" si="31"/>
        <v>#REF!</v>
      </c>
      <c r="R478" s="7">
        <v>0</v>
      </c>
      <c r="S478" s="7">
        <v>0</v>
      </c>
    </row>
    <row r="479" spans="1:19" s="1" customFormat="1" ht="14.4">
      <c r="A479" s="6" t="s">
        <v>1274</v>
      </c>
      <c r="B479" s="7">
        <f t="shared" si="28"/>
        <v>68801.740000000005</v>
      </c>
      <c r="C479" s="8">
        <f t="shared" si="29"/>
        <v>68801.740000000005</v>
      </c>
      <c r="D479" s="8">
        <v>0</v>
      </c>
      <c r="E479" s="9">
        <v>0</v>
      </c>
      <c r="F479" s="10">
        <v>0</v>
      </c>
      <c r="G479" s="10">
        <v>0</v>
      </c>
      <c r="H479" s="10">
        <v>57585.18</v>
      </c>
      <c r="I479" s="10">
        <v>0</v>
      </c>
      <c r="J479" s="10">
        <v>11216.56</v>
      </c>
      <c r="K479" s="11" t="e">
        <f>VLOOKUP(A479,[2]Sheet4!I:M,2,0)</f>
        <v>#N/A</v>
      </c>
      <c r="L479" s="12" t="e">
        <f>IF(#REF!=0," ",IF((D479+E479+G479)&gt;#REF!,"服务费超计划成本",""))</f>
        <v>#REF!</v>
      </c>
      <c r="M479" s="15" t="e">
        <f>IF(#REF!=0," ",IF(H479&gt;#REF!,"人工成本超计划成本"," "))</f>
        <v>#REF!</v>
      </c>
      <c r="N479" s="16" t="s">
        <v>1187</v>
      </c>
      <c r="O479" s="16" t="s">
        <v>1187</v>
      </c>
      <c r="P479" s="16" t="e">
        <f t="shared" si="30"/>
        <v>#REF!</v>
      </c>
      <c r="Q479" s="17" t="e">
        <f t="shared" si="31"/>
        <v>#REF!</v>
      </c>
      <c r="R479" s="7">
        <v>0</v>
      </c>
      <c r="S479" s="7">
        <v>68801.740000000005</v>
      </c>
    </row>
    <row r="480" spans="1:19" s="1" customFormat="1" ht="14.4">
      <c r="A480" s="6" t="s">
        <v>796</v>
      </c>
      <c r="B480" s="7">
        <f t="shared" si="28"/>
        <v>257479.87760000001</v>
      </c>
      <c r="C480" s="8">
        <f t="shared" si="29"/>
        <v>257479.87760000001</v>
      </c>
      <c r="D480" s="8">
        <v>0</v>
      </c>
      <c r="E480" s="9">
        <v>0</v>
      </c>
      <c r="F480" s="10">
        <v>0</v>
      </c>
      <c r="G480" s="10">
        <v>133304.4976</v>
      </c>
      <c r="H480" s="10">
        <v>48271.3</v>
      </c>
      <c r="I480" s="10">
        <v>62509.72</v>
      </c>
      <c r="J480" s="10">
        <v>13394.36</v>
      </c>
      <c r="K480" s="11" t="e">
        <f>VLOOKUP(A480,[2]Sheet4!I:M,2,0)</f>
        <v>#N/A</v>
      </c>
      <c r="L480" s="12" t="e">
        <f>IF(#REF!=0," ",IF((D480+E480+G480)&gt;#REF!,"服务费超计划成本",""))</f>
        <v>#REF!</v>
      </c>
      <c r="M480" s="15" t="e">
        <f>IF(#REF!=0," ",IF(H480&gt;#REF!,"人工成本超计划成本"," "))</f>
        <v>#REF!</v>
      </c>
      <c r="N480" s="16" t="s">
        <v>1187</v>
      </c>
      <c r="O480" s="16" t="s">
        <v>1187</v>
      </c>
      <c r="P480" s="16" t="e">
        <f t="shared" si="30"/>
        <v>#REF!</v>
      </c>
      <c r="Q480" s="17" t="e">
        <f t="shared" si="31"/>
        <v>#REF!</v>
      </c>
      <c r="R480" s="7">
        <v>0</v>
      </c>
      <c r="S480" s="7">
        <v>249934.34</v>
      </c>
    </row>
    <row r="481" spans="1:19" s="1" customFormat="1" ht="14.4">
      <c r="A481" s="6" t="s">
        <v>1275</v>
      </c>
      <c r="B481" s="7">
        <f t="shared" si="28"/>
        <v>0</v>
      </c>
      <c r="C481" s="8">
        <f t="shared" si="29"/>
        <v>0</v>
      </c>
      <c r="D481" s="8">
        <v>0</v>
      </c>
      <c r="E481" s="9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1" t="e">
        <f>VLOOKUP(A481,[2]Sheet4!I:M,2,0)</f>
        <v>#N/A</v>
      </c>
      <c r="L481" s="12" t="e">
        <f>IF(#REF!=0," ",IF((D481+E481+G481)&gt;#REF!,"服务费超计划成本",""))</f>
        <v>#REF!</v>
      </c>
      <c r="M481" s="15" t="e">
        <f>IF(#REF!=0," ",IF(H481&gt;#REF!,"人工成本超计划成本"," "))</f>
        <v>#REF!</v>
      </c>
      <c r="N481" s="16" t="s">
        <v>1187</v>
      </c>
      <c r="O481" s="16" t="s">
        <v>1187</v>
      </c>
      <c r="P481" s="16" t="e">
        <f t="shared" si="30"/>
        <v>#REF!</v>
      </c>
      <c r="Q481" s="17" t="e">
        <f t="shared" si="31"/>
        <v>#REF!</v>
      </c>
      <c r="R481" s="7">
        <v>0</v>
      </c>
      <c r="S481" s="7">
        <v>0</v>
      </c>
    </row>
    <row r="482" spans="1:19" s="1" customFormat="1" ht="14.4">
      <c r="A482" s="6" t="s">
        <v>1276</v>
      </c>
      <c r="B482" s="7">
        <f t="shared" si="28"/>
        <v>0</v>
      </c>
      <c r="C482" s="8">
        <f t="shared" si="29"/>
        <v>0</v>
      </c>
      <c r="D482" s="8">
        <v>0</v>
      </c>
      <c r="E482" s="9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1" t="e">
        <f>VLOOKUP(A482,[2]Sheet4!I:M,2,0)</f>
        <v>#N/A</v>
      </c>
      <c r="L482" s="12" t="e">
        <f>IF(#REF!=0," ",IF((D482+E482+G482)&gt;#REF!,"服务费超计划成本",""))</f>
        <v>#REF!</v>
      </c>
      <c r="M482" s="15" t="e">
        <f>IF(#REF!=0," ",IF(H482&gt;#REF!,"人工成本超计划成本"," "))</f>
        <v>#REF!</v>
      </c>
      <c r="N482" s="16" t="s">
        <v>1187</v>
      </c>
      <c r="O482" s="16" t="s">
        <v>1187</v>
      </c>
      <c r="P482" s="16" t="e">
        <f t="shared" si="30"/>
        <v>#REF!</v>
      </c>
      <c r="Q482" s="17" t="e">
        <f t="shared" si="31"/>
        <v>#REF!</v>
      </c>
      <c r="R482" s="7">
        <v>0</v>
      </c>
      <c r="S482" s="7">
        <v>0</v>
      </c>
    </row>
    <row r="483" spans="1:19" s="1" customFormat="1" ht="14.4">
      <c r="A483" s="6" t="s">
        <v>1277</v>
      </c>
      <c r="B483" s="7">
        <f t="shared" si="28"/>
        <v>0</v>
      </c>
      <c r="C483" s="8">
        <f t="shared" si="29"/>
        <v>0</v>
      </c>
      <c r="D483" s="8">
        <v>0</v>
      </c>
      <c r="E483" s="9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1" t="e">
        <f>VLOOKUP(A483,[2]Sheet4!I:M,2,0)</f>
        <v>#N/A</v>
      </c>
      <c r="L483" s="12" t="e">
        <f>IF(#REF!=0," ",IF((D483+E483+G483)&gt;#REF!,"服务费超计划成本",""))</f>
        <v>#REF!</v>
      </c>
      <c r="M483" s="15" t="e">
        <f>IF(#REF!=0," ",IF(H483&gt;#REF!,"人工成本超计划成本"," "))</f>
        <v>#REF!</v>
      </c>
      <c r="N483" s="16" t="s">
        <v>1187</v>
      </c>
      <c r="O483" s="16" t="s">
        <v>1187</v>
      </c>
      <c r="P483" s="16" t="e">
        <f t="shared" si="30"/>
        <v>#REF!</v>
      </c>
      <c r="Q483" s="17" t="e">
        <f t="shared" si="31"/>
        <v>#REF!</v>
      </c>
      <c r="R483" s="7">
        <v>0</v>
      </c>
      <c r="S483" s="7">
        <v>0</v>
      </c>
    </row>
    <row r="484" spans="1:19" s="1" customFormat="1" ht="14.4">
      <c r="A484" s="6" t="s">
        <v>1278</v>
      </c>
      <c r="B484" s="7">
        <f t="shared" si="28"/>
        <v>0</v>
      </c>
      <c r="C484" s="8">
        <f t="shared" si="29"/>
        <v>0</v>
      </c>
      <c r="D484" s="8">
        <v>0</v>
      </c>
      <c r="E484" s="9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1" t="e">
        <f>VLOOKUP(A484,[2]Sheet4!I:M,2,0)</f>
        <v>#N/A</v>
      </c>
      <c r="L484" s="12" t="e">
        <f>IF(#REF!=0," ",IF((D484+E484+G484)&gt;#REF!,"服务费超计划成本",""))</f>
        <v>#REF!</v>
      </c>
      <c r="M484" s="15" t="e">
        <f>IF(#REF!=0," ",IF(H484&gt;#REF!,"人工成本超计划成本"," "))</f>
        <v>#REF!</v>
      </c>
      <c r="N484" s="16" t="s">
        <v>1187</v>
      </c>
      <c r="O484" s="16" t="s">
        <v>1187</v>
      </c>
      <c r="P484" s="16" t="e">
        <f t="shared" si="30"/>
        <v>#REF!</v>
      </c>
      <c r="Q484" s="17" t="e">
        <f t="shared" si="31"/>
        <v>#REF!</v>
      </c>
      <c r="R484" s="7">
        <v>0</v>
      </c>
      <c r="S484" s="7">
        <v>0</v>
      </c>
    </row>
    <row r="485" spans="1:19" s="1" customFormat="1" ht="14.4">
      <c r="A485" s="6" t="s">
        <v>1279</v>
      </c>
      <c r="B485" s="7">
        <f t="shared" si="28"/>
        <v>0</v>
      </c>
      <c r="C485" s="8">
        <f t="shared" si="29"/>
        <v>0</v>
      </c>
      <c r="D485" s="8">
        <v>0</v>
      </c>
      <c r="E485" s="9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1" t="e">
        <f>VLOOKUP(A485,[2]Sheet4!I:M,2,0)</f>
        <v>#N/A</v>
      </c>
      <c r="L485" s="12" t="e">
        <f>IF(#REF!=0," ",IF((D485+E485+G485)&gt;#REF!,"服务费超计划成本",""))</f>
        <v>#REF!</v>
      </c>
      <c r="M485" s="15" t="e">
        <f>IF(#REF!=0," ",IF(H485&gt;#REF!,"人工成本超计划成本"," "))</f>
        <v>#REF!</v>
      </c>
      <c r="N485" s="16" t="s">
        <v>1187</v>
      </c>
      <c r="O485" s="16" t="s">
        <v>1187</v>
      </c>
      <c r="P485" s="16" t="e">
        <f t="shared" si="30"/>
        <v>#REF!</v>
      </c>
      <c r="Q485" s="17" t="e">
        <f t="shared" si="31"/>
        <v>#REF!</v>
      </c>
      <c r="R485" s="7">
        <v>0</v>
      </c>
      <c r="S485" s="7">
        <v>0</v>
      </c>
    </row>
    <row r="486" spans="1:19" s="1" customFormat="1" ht="14.4">
      <c r="A486" s="6" t="s">
        <v>1280</v>
      </c>
      <c r="B486" s="7">
        <f t="shared" si="28"/>
        <v>293600</v>
      </c>
      <c r="C486" s="8">
        <f t="shared" si="29"/>
        <v>0</v>
      </c>
      <c r="D486" s="8">
        <v>0</v>
      </c>
      <c r="E486" s="9">
        <v>293600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1" t="e">
        <f>VLOOKUP(A486,[2]Sheet4!I:M,2,0)</f>
        <v>#N/A</v>
      </c>
      <c r="L486" s="12" t="e">
        <f>IF(#REF!=0," ",IF((D486+E486+G486)&gt;#REF!,"服务费超计划成本",""))</f>
        <v>#REF!</v>
      </c>
      <c r="M486" s="15" t="e">
        <f>IF(#REF!=0," ",IF(H486&gt;#REF!,"人工成本超计划成本"," "))</f>
        <v>#REF!</v>
      </c>
      <c r="N486" s="16" t="s">
        <v>1187</v>
      </c>
      <c r="O486" s="16" t="s">
        <v>1187</v>
      </c>
      <c r="P486" s="16" t="e">
        <f t="shared" si="30"/>
        <v>#REF!</v>
      </c>
      <c r="Q486" s="17" t="e">
        <f t="shared" si="31"/>
        <v>#REF!</v>
      </c>
      <c r="R486" s="7">
        <v>0</v>
      </c>
      <c r="S486" s="7">
        <v>0</v>
      </c>
    </row>
    <row r="487" spans="1:19" s="1" customFormat="1" ht="14.4">
      <c r="A487" s="6" t="s">
        <v>1281</v>
      </c>
      <c r="B487" s="7">
        <f t="shared" si="28"/>
        <v>0</v>
      </c>
      <c r="C487" s="8">
        <f t="shared" si="29"/>
        <v>0</v>
      </c>
      <c r="D487" s="8">
        <v>0</v>
      </c>
      <c r="E487" s="9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1" t="e">
        <f>VLOOKUP(A487,[2]Sheet4!I:M,2,0)</f>
        <v>#N/A</v>
      </c>
      <c r="L487" s="12" t="e">
        <f>IF(#REF!=0," ",IF((D487+E487+G487)&gt;#REF!,"服务费超计划成本",""))</f>
        <v>#REF!</v>
      </c>
      <c r="M487" s="15" t="e">
        <f>IF(#REF!=0," ",IF(H487&gt;#REF!,"人工成本超计划成本"," "))</f>
        <v>#REF!</v>
      </c>
      <c r="N487" s="16" t="s">
        <v>1187</v>
      </c>
      <c r="O487" s="16" t="s">
        <v>1187</v>
      </c>
      <c r="P487" s="16" t="e">
        <f t="shared" si="30"/>
        <v>#REF!</v>
      </c>
      <c r="Q487" s="17" t="e">
        <f t="shared" si="31"/>
        <v>#REF!</v>
      </c>
      <c r="R487" s="7">
        <v>0</v>
      </c>
      <c r="S487" s="7">
        <v>0</v>
      </c>
    </row>
    <row r="488" spans="1:19" s="1" customFormat="1" ht="14.4">
      <c r="A488" s="6" t="s">
        <v>1282</v>
      </c>
      <c r="B488" s="7">
        <f t="shared" si="28"/>
        <v>0</v>
      </c>
      <c r="C488" s="8">
        <f t="shared" si="29"/>
        <v>0</v>
      </c>
      <c r="D488" s="8">
        <v>0</v>
      </c>
      <c r="E488" s="9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1" t="e">
        <f>VLOOKUP(A488,[2]Sheet4!I:M,2,0)</f>
        <v>#N/A</v>
      </c>
      <c r="L488" s="12" t="e">
        <f>IF(#REF!=0," ",IF((D488+E488+G488)&gt;#REF!,"服务费超计划成本",""))</f>
        <v>#REF!</v>
      </c>
      <c r="M488" s="15" t="e">
        <f>IF(#REF!=0," ",IF(H488&gt;#REF!,"人工成本超计划成本"," "))</f>
        <v>#REF!</v>
      </c>
      <c r="N488" s="16" t="s">
        <v>1187</v>
      </c>
      <c r="O488" s="16" t="s">
        <v>1187</v>
      </c>
      <c r="P488" s="16" t="e">
        <f t="shared" si="30"/>
        <v>#REF!</v>
      </c>
      <c r="Q488" s="17" t="e">
        <f t="shared" si="31"/>
        <v>#REF!</v>
      </c>
      <c r="R488" s="7">
        <v>0</v>
      </c>
      <c r="S488" s="7">
        <v>0</v>
      </c>
    </row>
    <row r="489" spans="1:19" s="1" customFormat="1" ht="14.4">
      <c r="A489" s="6" t="s">
        <v>1283</v>
      </c>
      <c r="B489" s="7">
        <f t="shared" si="28"/>
        <v>0</v>
      </c>
      <c r="C489" s="8">
        <f t="shared" si="29"/>
        <v>0</v>
      </c>
      <c r="D489" s="8">
        <v>0</v>
      </c>
      <c r="E489" s="9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1" t="e">
        <f>VLOOKUP(A489,[2]Sheet4!I:M,2,0)</f>
        <v>#N/A</v>
      </c>
      <c r="L489" s="12" t="e">
        <f>IF(#REF!=0," ",IF((D489+E489+G489)&gt;#REF!,"服务费超计划成本",""))</f>
        <v>#REF!</v>
      </c>
      <c r="M489" s="15" t="e">
        <f>IF(#REF!=0," ",IF(H489&gt;#REF!,"人工成本超计划成本"," "))</f>
        <v>#REF!</v>
      </c>
      <c r="N489" s="16" t="s">
        <v>1187</v>
      </c>
      <c r="O489" s="16" t="s">
        <v>1187</v>
      </c>
      <c r="P489" s="16" t="e">
        <f t="shared" si="30"/>
        <v>#REF!</v>
      </c>
      <c r="Q489" s="17" t="e">
        <f t="shared" si="31"/>
        <v>#REF!</v>
      </c>
      <c r="R489" s="7">
        <v>0</v>
      </c>
      <c r="S489" s="7">
        <v>0</v>
      </c>
    </row>
    <row r="490" spans="1:19" s="1" customFormat="1" ht="14.4">
      <c r="A490" s="6" t="s">
        <v>123</v>
      </c>
      <c r="B490" s="7">
        <f t="shared" si="28"/>
        <v>314542.18</v>
      </c>
      <c r="C490" s="8">
        <f t="shared" si="29"/>
        <v>277692.18</v>
      </c>
      <c r="D490" s="8">
        <v>36850</v>
      </c>
      <c r="E490" s="9">
        <v>0</v>
      </c>
      <c r="F490" s="10">
        <v>0</v>
      </c>
      <c r="G490" s="10">
        <v>0</v>
      </c>
      <c r="H490" s="10">
        <v>149276.87</v>
      </c>
      <c r="I490" s="10">
        <v>97995.02</v>
      </c>
      <c r="J490" s="10">
        <v>30420.29</v>
      </c>
      <c r="K490" s="11" t="e">
        <f>VLOOKUP(A490,[2]Sheet4!I:M,2,0)</f>
        <v>#N/A</v>
      </c>
      <c r="L490" s="12" t="e">
        <f>IF(#REF!=0," ",IF((D490+E490+G490)&gt;#REF!,"服务费超计划成本",""))</f>
        <v>#REF!</v>
      </c>
      <c r="M490" s="15" t="e">
        <f>IF(#REF!=0," ",IF(H490&gt;#REF!,"人工成本超计划成本"," "))</f>
        <v>#REF!</v>
      </c>
      <c r="N490" s="16" t="s">
        <v>1187</v>
      </c>
      <c r="O490" s="16" t="s">
        <v>1187</v>
      </c>
      <c r="P490" s="16" t="e">
        <f t="shared" si="30"/>
        <v>#REF!</v>
      </c>
      <c r="Q490" s="17" t="e">
        <f t="shared" si="31"/>
        <v>#REF!</v>
      </c>
      <c r="R490" s="7">
        <v>0</v>
      </c>
      <c r="S490" s="7">
        <v>277692.18</v>
      </c>
    </row>
    <row r="491" spans="1:19" s="1" customFormat="1" ht="14.4">
      <c r="A491" s="6" t="s">
        <v>1284</v>
      </c>
      <c r="B491" s="7">
        <f t="shared" si="28"/>
        <v>0</v>
      </c>
      <c r="C491" s="8">
        <f t="shared" si="29"/>
        <v>0</v>
      </c>
      <c r="D491" s="8">
        <v>0</v>
      </c>
      <c r="E491" s="9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1" t="e">
        <f>VLOOKUP(A491,[2]Sheet4!I:M,2,0)</f>
        <v>#N/A</v>
      </c>
      <c r="L491" s="12" t="e">
        <f>IF(#REF!=0," ",IF((D491+E491+G491)&gt;#REF!,"服务费超计划成本",""))</f>
        <v>#REF!</v>
      </c>
      <c r="M491" s="15" t="e">
        <f>IF(#REF!=0," ",IF(H491&gt;#REF!,"人工成本超计划成本"," "))</f>
        <v>#REF!</v>
      </c>
      <c r="N491" s="16" t="s">
        <v>1187</v>
      </c>
      <c r="O491" s="16" t="s">
        <v>1187</v>
      </c>
      <c r="P491" s="16" t="e">
        <f t="shared" si="30"/>
        <v>#REF!</v>
      </c>
      <c r="Q491" s="17" t="e">
        <f t="shared" si="31"/>
        <v>#REF!</v>
      </c>
      <c r="R491" s="7">
        <v>0</v>
      </c>
      <c r="S491" s="7">
        <v>0</v>
      </c>
    </row>
    <row r="492" spans="1:19" s="1" customFormat="1" ht="14.4">
      <c r="A492" s="6" t="s">
        <v>1285</v>
      </c>
      <c r="B492" s="7">
        <f t="shared" si="28"/>
        <v>0</v>
      </c>
      <c r="C492" s="8">
        <f t="shared" si="29"/>
        <v>0</v>
      </c>
      <c r="D492" s="8">
        <v>0</v>
      </c>
      <c r="E492" s="9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1" t="e">
        <f>VLOOKUP(A492,[2]Sheet4!I:M,2,0)</f>
        <v>#N/A</v>
      </c>
      <c r="L492" s="12" t="e">
        <f>IF(#REF!=0," ",IF((D492+E492+G492)&gt;#REF!,"服务费超计划成本",""))</f>
        <v>#REF!</v>
      </c>
      <c r="M492" s="15" t="e">
        <f>IF(#REF!=0," ",IF(H492&gt;#REF!,"人工成本超计划成本"," "))</f>
        <v>#REF!</v>
      </c>
      <c r="N492" s="16" t="s">
        <v>1187</v>
      </c>
      <c r="O492" s="16" t="s">
        <v>1187</v>
      </c>
      <c r="P492" s="16" t="e">
        <f t="shared" si="30"/>
        <v>#REF!</v>
      </c>
      <c r="Q492" s="17" t="e">
        <f t="shared" si="31"/>
        <v>#REF!</v>
      </c>
      <c r="R492" s="7">
        <v>0</v>
      </c>
      <c r="S492" s="7">
        <v>0</v>
      </c>
    </row>
    <row r="493" spans="1:19" s="1" customFormat="1" ht="14.4">
      <c r="A493" s="6" t="s">
        <v>225</v>
      </c>
      <c r="B493" s="7">
        <f t="shared" si="28"/>
        <v>0</v>
      </c>
      <c r="C493" s="8">
        <f t="shared" si="29"/>
        <v>0</v>
      </c>
      <c r="D493" s="8">
        <v>0</v>
      </c>
      <c r="E493" s="9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1" t="e">
        <f>VLOOKUP(A493,[2]Sheet4!I:M,2,0)</f>
        <v>#N/A</v>
      </c>
      <c r="L493" s="12" t="e">
        <f>IF(#REF!=0," ",IF((D493+E493+G493)&gt;#REF!,"服务费超计划成本",""))</f>
        <v>#REF!</v>
      </c>
      <c r="M493" s="15" t="e">
        <f>IF(#REF!=0," ",IF(H493&gt;#REF!,"人工成本超计划成本"," "))</f>
        <v>#REF!</v>
      </c>
      <c r="N493" s="16" t="s">
        <v>1187</v>
      </c>
      <c r="O493" s="16" t="s">
        <v>1187</v>
      </c>
      <c r="P493" s="16" t="e">
        <f t="shared" si="30"/>
        <v>#REF!</v>
      </c>
      <c r="Q493" s="17" t="e">
        <f t="shared" si="31"/>
        <v>#REF!</v>
      </c>
      <c r="R493" s="7">
        <v>0</v>
      </c>
      <c r="S493" s="7">
        <v>0</v>
      </c>
    </row>
    <row r="494" spans="1:19" s="1" customFormat="1" ht="14.4">
      <c r="A494" s="6" t="s">
        <v>1286</v>
      </c>
      <c r="B494" s="7">
        <f t="shared" si="28"/>
        <v>0</v>
      </c>
      <c r="C494" s="8">
        <f t="shared" si="29"/>
        <v>0</v>
      </c>
      <c r="D494" s="8">
        <v>0</v>
      </c>
      <c r="E494" s="9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1" t="e">
        <f>VLOOKUP(A494,[2]Sheet4!I:M,2,0)</f>
        <v>#N/A</v>
      </c>
      <c r="L494" s="12" t="e">
        <f>IF(#REF!=0," ",IF((D494+E494+G494)&gt;#REF!,"服务费超计划成本",""))</f>
        <v>#REF!</v>
      </c>
      <c r="M494" s="15" t="e">
        <f>IF(#REF!=0," ",IF(H494&gt;#REF!,"人工成本超计划成本"," "))</f>
        <v>#REF!</v>
      </c>
      <c r="N494" s="16" t="s">
        <v>1187</v>
      </c>
      <c r="O494" s="16" t="s">
        <v>1187</v>
      </c>
      <c r="P494" s="16" t="e">
        <f t="shared" si="30"/>
        <v>#REF!</v>
      </c>
      <c r="Q494" s="17" t="e">
        <f t="shared" si="31"/>
        <v>#REF!</v>
      </c>
      <c r="R494" s="7">
        <v>0</v>
      </c>
      <c r="S494" s="7">
        <v>0</v>
      </c>
    </row>
    <row r="495" spans="1:19" s="1" customFormat="1" ht="14.4">
      <c r="A495" s="6" t="s">
        <v>1287</v>
      </c>
      <c r="B495" s="7">
        <f t="shared" si="28"/>
        <v>19052.73</v>
      </c>
      <c r="C495" s="8">
        <f t="shared" si="29"/>
        <v>19052.73</v>
      </c>
      <c r="D495" s="8">
        <v>0</v>
      </c>
      <c r="E495" s="9">
        <v>0</v>
      </c>
      <c r="F495" s="10">
        <v>0</v>
      </c>
      <c r="G495" s="10">
        <v>0</v>
      </c>
      <c r="H495" s="10">
        <v>16391.09</v>
      </c>
      <c r="I495" s="10">
        <v>0</v>
      </c>
      <c r="J495" s="10">
        <v>2661.64</v>
      </c>
      <c r="K495" s="11" t="e">
        <f>VLOOKUP(A495,[2]Sheet4!I:M,2,0)</f>
        <v>#N/A</v>
      </c>
      <c r="L495" s="12" t="e">
        <f>IF(#REF!=0," ",IF((D495+E495+G495)&gt;#REF!,"服务费超计划成本",""))</f>
        <v>#REF!</v>
      </c>
      <c r="M495" s="15" t="e">
        <f>IF(#REF!=0," ",IF(H495&gt;#REF!,"人工成本超计划成本"," "))</f>
        <v>#REF!</v>
      </c>
      <c r="N495" s="16" t="s">
        <v>1187</v>
      </c>
      <c r="O495" s="16" t="s">
        <v>1187</v>
      </c>
      <c r="P495" s="16" t="e">
        <f t="shared" si="30"/>
        <v>#REF!</v>
      </c>
      <c r="Q495" s="17" t="e">
        <f t="shared" si="31"/>
        <v>#REF!</v>
      </c>
      <c r="R495" s="7">
        <v>0</v>
      </c>
      <c r="S495" s="7">
        <v>19052.73</v>
      </c>
    </row>
    <row r="496" spans="1:19" s="1" customFormat="1" ht="14.4">
      <c r="A496" s="6" t="s">
        <v>1288</v>
      </c>
      <c r="B496" s="7">
        <f t="shared" si="28"/>
        <v>0</v>
      </c>
      <c r="C496" s="8">
        <f t="shared" si="29"/>
        <v>0</v>
      </c>
      <c r="D496" s="8">
        <v>0</v>
      </c>
      <c r="E496" s="9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1" t="e">
        <f>VLOOKUP(A496,[2]Sheet4!I:M,2,0)</f>
        <v>#N/A</v>
      </c>
      <c r="L496" s="12" t="e">
        <f>IF(#REF!=0," ",IF((D496+E496+G496)&gt;#REF!,"服务费超计划成本",""))</f>
        <v>#REF!</v>
      </c>
      <c r="M496" s="15" t="e">
        <f>IF(#REF!=0," ",IF(H496&gt;#REF!,"人工成本超计划成本"," "))</f>
        <v>#REF!</v>
      </c>
      <c r="N496" s="16" t="s">
        <v>1187</v>
      </c>
      <c r="O496" s="16" t="s">
        <v>1187</v>
      </c>
      <c r="P496" s="16" t="e">
        <f t="shared" si="30"/>
        <v>#REF!</v>
      </c>
      <c r="Q496" s="17" t="e">
        <f t="shared" si="31"/>
        <v>#REF!</v>
      </c>
      <c r="R496" s="7">
        <v>0</v>
      </c>
      <c r="S496" s="7">
        <v>0</v>
      </c>
    </row>
    <row r="497" spans="1:19" ht="14.4">
      <c r="A497" s="6" t="s">
        <v>1289</v>
      </c>
      <c r="B497" s="7">
        <f t="shared" si="28"/>
        <v>0</v>
      </c>
      <c r="C497" s="8">
        <f t="shared" si="29"/>
        <v>0</v>
      </c>
      <c r="D497" s="8">
        <v>0</v>
      </c>
      <c r="E497" s="9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1" t="e">
        <f>VLOOKUP(A497,[2]Sheet4!I:M,2,0)</f>
        <v>#N/A</v>
      </c>
      <c r="L497" s="12" t="e">
        <f>IF(#REF!=0," ",IF((D497+E497+G497)&gt;#REF!,"服务费超计划成本",""))</f>
        <v>#REF!</v>
      </c>
      <c r="M497" s="15" t="e">
        <f>IF(#REF!=0," ",IF(H497&gt;#REF!,"人工成本超计划成本"," "))</f>
        <v>#REF!</v>
      </c>
      <c r="N497" s="20"/>
      <c r="O497" s="20"/>
      <c r="P497" s="16" t="e">
        <f t="shared" si="30"/>
        <v>#REF!</v>
      </c>
      <c r="Q497" s="17" t="e">
        <f t="shared" si="31"/>
        <v>#REF!</v>
      </c>
      <c r="R497" s="7">
        <v>0</v>
      </c>
      <c r="S497" s="7">
        <v>0</v>
      </c>
    </row>
    <row r="498" spans="1:19" ht="14.4">
      <c r="A498" s="6" t="s">
        <v>1290</v>
      </c>
      <c r="B498" s="7">
        <f t="shared" si="28"/>
        <v>0</v>
      </c>
      <c r="C498" s="8">
        <f t="shared" si="29"/>
        <v>0</v>
      </c>
      <c r="D498" s="8">
        <v>0</v>
      </c>
      <c r="E498" s="9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1" t="e">
        <f>VLOOKUP(A498,[2]Sheet4!I:M,2,0)</f>
        <v>#N/A</v>
      </c>
      <c r="L498" s="12" t="e">
        <f>IF(#REF!=0," ",IF((D498+E498+G498)&gt;#REF!,"服务费超计划成本",""))</f>
        <v>#REF!</v>
      </c>
      <c r="M498" s="15" t="e">
        <f>IF(#REF!=0," ",IF(H498&gt;#REF!,"人工成本超计划成本"," "))</f>
        <v>#REF!</v>
      </c>
      <c r="N498" s="20"/>
      <c r="O498" s="20"/>
      <c r="P498" s="16" t="e">
        <f t="shared" si="30"/>
        <v>#REF!</v>
      </c>
      <c r="Q498" s="17" t="e">
        <f t="shared" si="31"/>
        <v>#REF!</v>
      </c>
      <c r="R498" s="7">
        <v>0</v>
      </c>
      <c r="S498" s="7">
        <v>0</v>
      </c>
    </row>
    <row r="499" spans="1:19" ht="14.4">
      <c r="A499" s="6" t="s">
        <v>254</v>
      </c>
      <c r="B499" s="7">
        <f t="shared" si="28"/>
        <v>0</v>
      </c>
      <c r="C499" s="8">
        <f t="shared" si="29"/>
        <v>0</v>
      </c>
      <c r="D499" s="8">
        <v>0</v>
      </c>
      <c r="E499" s="9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1" t="e">
        <f>VLOOKUP(A499,[2]Sheet4!I:M,2,0)</f>
        <v>#N/A</v>
      </c>
      <c r="L499" s="12" t="e">
        <f>IF(#REF!=0," ",IF((D499+E499+G499)&gt;#REF!,"服务费超计划成本",""))</f>
        <v>#REF!</v>
      </c>
      <c r="M499" s="15" t="e">
        <f>IF(#REF!=0," ",IF(H499&gt;#REF!,"人工成本超计划成本"," "))</f>
        <v>#REF!</v>
      </c>
      <c r="N499" s="20"/>
      <c r="O499" s="20"/>
      <c r="P499" s="16" t="e">
        <f t="shared" si="30"/>
        <v>#REF!</v>
      </c>
      <c r="Q499" s="17" t="e">
        <f t="shared" si="31"/>
        <v>#REF!</v>
      </c>
      <c r="R499" s="7">
        <v>0</v>
      </c>
      <c r="S499" s="7">
        <v>0</v>
      </c>
    </row>
    <row r="500" spans="1:19" ht="14.4">
      <c r="A500" s="6" t="s">
        <v>1291</v>
      </c>
      <c r="B500" s="7">
        <f t="shared" si="28"/>
        <v>699341.99719999998</v>
      </c>
      <c r="C500" s="8">
        <f t="shared" si="29"/>
        <v>256349.99720000001</v>
      </c>
      <c r="D500" s="8">
        <v>146640</v>
      </c>
      <c r="E500" s="9">
        <v>296352</v>
      </c>
      <c r="F500" s="10">
        <v>0</v>
      </c>
      <c r="G500" s="10">
        <v>256349.99720000001</v>
      </c>
      <c r="H500" s="10">
        <v>0</v>
      </c>
      <c r="I500" s="10">
        <v>0</v>
      </c>
      <c r="J500" s="10">
        <v>0</v>
      </c>
      <c r="K500" s="11" t="e">
        <f>VLOOKUP(A500,[2]Sheet4!I:M,2,0)</f>
        <v>#N/A</v>
      </c>
      <c r="L500" s="12" t="e">
        <f>IF(#REF!=0," ",IF((D500+E500+G500)&gt;#REF!,"服务费超计划成本",""))</f>
        <v>#REF!</v>
      </c>
      <c r="M500" s="15" t="e">
        <f>IF(#REF!=0," ",IF(H500&gt;#REF!,"人工成本超计划成本"," "))</f>
        <v>#REF!</v>
      </c>
      <c r="N500" s="20"/>
      <c r="O500" s="20"/>
      <c r="P500" s="16" t="e">
        <f t="shared" si="30"/>
        <v>#REF!</v>
      </c>
      <c r="Q500" s="17" t="e">
        <f t="shared" si="31"/>
        <v>#REF!</v>
      </c>
      <c r="R500" s="7">
        <v>0</v>
      </c>
      <c r="S500" s="7">
        <v>241839.62</v>
      </c>
    </row>
    <row r="501" spans="1:19" ht="14.4">
      <c r="A501" s="6" t="s">
        <v>1292</v>
      </c>
      <c r="B501" s="7">
        <f t="shared" si="28"/>
        <v>0</v>
      </c>
      <c r="C501" s="8">
        <f t="shared" si="29"/>
        <v>0</v>
      </c>
      <c r="D501" s="8">
        <v>0</v>
      </c>
      <c r="E501" s="9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1" t="e">
        <f>VLOOKUP(A501,[2]Sheet4!I:M,2,0)</f>
        <v>#N/A</v>
      </c>
      <c r="L501" s="12" t="e">
        <f>IF(#REF!=0," ",IF((D501+E501+G501)&gt;#REF!,"服务费超计划成本",""))</f>
        <v>#REF!</v>
      </c>
      <c r="M501" s="15" t="e">
        <f>IF(#REF!=0," ",IF(H501&gt;#REF!,"人工成本超计划成本"," "))</f>
        <v>#REF!</v>
      </c>
      <c r="N501" s="20"/>
      <c r="O501" s="20"/>
      <c r="P501" s="16" t="e">
        <f t="shared" si="30"/>
        <v>#REF!</v>
      </c>
      <c r="Q501" s="17" t="e">
        <f t="shared" si="31"/>
        <v>#REF!</v>
      </c>
      <c r="R501" s="7">
        <v>0</v>
      </c>
      <c r="S501" s="7">
        <v>0</v>
      </c>
    </row>
    <row r="502" spans="1:19" ht="14.4">
      <c r="A502" s="6" t="s">
        <v>1293</v>
      </c>
      <c r="B502" s="7">
        <f t="shared" si="28"/>
        <v>0</v>
      </c>
      <c r="C502" s="8">
        <f t="shared" si="29"/>
        <v>0</v>
      </c>
      <c r="D502" s="8">
        <v>0</v>
      </c>
      <c r="E502" s="9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1" t="e">
        <f>VLOOKUP(A502,[2]Sheet4!I:M,2,0)</f>
        <v>#N/A</v>
      </c>
      <c r="L502" s="12" t="e">
        <f>IF(#REF!=0," ",IF((D502+E502+G502)&gt;#REF!,"服务费超计划成本",""))</f>
        <v>#REF!</v>
      </c>
      <c r="M502" s="15" t="e">
        <f>IF(#REF!=0," ",IF(H502&gt;#REF!,"人工成本超计划成本"," "))</f>
        <v>#REF!</v>
      </c>
      <c r="N502" s="20"/>
      <c r="O502" s="20"/>
      <c r="P502" s="16" t="e">
        <f t="shared" si="30"/>
        <v>#REF!</v>
      </c>
      <c r="Q502" s="17" t="e">
        <f t="shared" si="31"/>
        <v>#REF!</v>
      </c>
      <c r="R502" s="7">
        <v>0</v>
      </c>
      <c r="S502" s="7">
        <v>0</v>
      </c>
    </row>
    <row r="503" spans="1:19" ht="14.4">
      <c r="A503" s="6" t="s">
        <v>1294</v>
      </c>
      <c r="B503" s="7">
        <f t="shared" si="28"/>
        <v>0</v>
      </c>
      <c r="C503" s="8">
        <f t="shared" si="29"/>
        <v>0</v>
      </c>
      <c r="D503" s="8">
        <v>0</v>
      </c>
      <c r="E503" s="9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1" t="e">
        <f>VLOOKUP(A503,[2]Sheet4!I:M,2,0)</f>
        <v>#N/A</v>
      </c>
      <c r="L503" s="12" t="e">
        <f>IF(#REF!=0," ",IF((D503+E503+G503)&gt;#REF!,"服务费超计划成本",""))</f>
        <v>#REF!</v>
      </c>
      <c r="M503" s="15" t="e">
        <f>IF(#REF!=0," ",IF(H503&gt;#REF!,"人工成本超计划成本"," "))</f>
        <v>#REF!</v>
      </c>
      <c r="N503" s="20"/>
      <c r="O503" s="20"/>
      <c r="P503" s="16" t="e">
        <f t="shared" si="30"/>
        <v>#REF!</v>
      </c>
      <c r="Q503" s="17" t="e">
        <f t="shared" si="31"/>
        <v>#REF!</v>
      </c>
      <c r="R503" s="7">
        <v>0</v>
      </c>
      <c r="S503" s="7">
        <v>0</v>
      </c>
    </row>
    <row r="504" spans="1:19" ht="14.4">
      <c r="A504" s="6" t="s">
        <v>1295</v>
      </c>
      <c r="B504" s="7">
        <f t="shared" si="28"/>
        <v>0</v>
      </c>
      <c r="C504" s="8">
        <f t="shared" si="29"/>
        <v>0</v>
      </c>
      <c r="D504" s="8">
        <v>0</v>
      </c>
      <c r="E504" s="9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1" t="e">
        <f>VLOOKUP(A504,[2]Sheet4!I:M,2,0)</f>
        <v>#N/A</v>
      </c>
      <c r="L504" s="12" t="e">
        <f>IF(#REF!=0," ",IF((D504+E504+G504)&gt;#REF!,"服务费超计划成本",""))</f>
        <v>#REF!</v>
      </c>
      <c r="M504" s="15" t="e">
        <f>IF(#REF!=0," ",IF(H504&gt;#REF!,"人工成本超计划成本"," "))</f>
        <v>#REF!</v>
      </c>
      <c r="N504" s="20"/>
      <c r="O504" s="20"/>
      <c r="P504" s="16" t="e">
        <f t="shared" si="30"/>
        <v>#REF!</v>
      </c>
      <c r="Q504" s="17" t="e">
        <f t="shared" si="31"/>
        <v>#REF!</v>
      </c>
      <c r="R504" s="7">
        <v>0</v>
      </c>
      <c r="S504" s="7">
        <v>0</v>
      </c>
    </row>
    <row r="505" spans="1:19" ht="14.4">
      <c r="A505" s="6" t="s">
        <v>1296</v>
      </c>
      <c r="B505" s="7">
        <f t="shared" si="28"/>
        <v>21925.54</v>
      </c>
      <c r="C505" s="8">
        <f t="shared" si="29"/>
        <v>9325.5400000000009</v>
      </c>
      <c r="D505" s="8">
        <v>12600</v>
      </c>
      <c r="E505" s="9">
        <v>0</v>
      </c>
      <c r="F505" s="10">
        <v>0</v>
      </c>
      <c r="G505" s="10">
        <v>0</v>
      </c>
      <c r="H505" s="10">
        <v>7653.39</v>
      </c>
      <c r="I505" s="10">
        <v>0</v>
      </c>
      <c r="J505" s="10">
        <v>1672.15</v>
      </c>
      <c r="K505" s="11" t="e">
        <f>VLOOKUP(A505,[2]Sheet4!I:M,2,0)</f>
        <v>#N/A</v>
      </c>
      <c r="L505" s="12" t="e">
        <f>IF(#REF!=0," ",IF((D505+E505+G505)&gt;#REF!,"服务费超计划成本",""))</f>
        <v>#REF!</v>
      </c>
      <c r="M505" s="15" t="e">
        <f>IF(#REF!=0," ",IF(H505&gt;#REF!,"人工成本超计划成本"," "))</f>
        <v>#REF!</v>
      </c>
      <c r="N505" s="20"/>
      <c r="O505" s="20"/>
      <c r="P505" s="16" t="e">
        <f t="shared" si="30"/>
        <v>#REF!</v>
      </c>
      <c r="Q505" s="17" t="e">
        <f t="shared" si="31"/>
        <v>#REF!</v>
      </c>
      <c r="R505" s="7">
        <v>0</v>
      </c>
      <c r="S505" s="21">
        <v>9325.5400000000009</v>
      </c>
    </row>
    <row r="506" spans="1:19" ht="14.4">
      <c r="A506" s="6" t="s">
        <v>1297</v>
      </c>
      <c r="B506" s="7">
        <f t="shared" si="28"/>
        <v>9330.16</v>
      </c>
      <c r="C506" s="8">
        <f t="shared" si="29"/>
        <v>9330.16</v>
      </c>
      <c r="D506" s="8">
        <v>0</v>
      </c>
      <c r="E506" s="9">
        <v>0</v>
      </c>
      <c r="F506" s="10">
        <v>0</v>
      </c>
      <c r="G506" s="10">
        <v>0</v>
      </c>
      <c r="H506" s="10">
        <v>8537.4599999999991</v>
      </c>
      <c r="I506" s="10">
        <v>0</v>
      </c>
      <c r="J506" s="10">
        <v>792.7</v>
      </c>
      <c r="K506" s="11" t="e">
        <f>VLOOKUP(A506,[2]Sheet4!I:M,2,0)</f>
        <v>#N/A</v>
      </c>
      <c r="L506" s="12" t="e">
        <f>IF(#REF!=0," ",IF((D506+E506+G506)&gt;#REF!,"服务费超计划成本",""))</f>
        <v>#REF!</v>
      </c>
      <c r="M506" s="15" t="e">
        <f>IF(#REF!=0," ",IF(H506&gt;#REF!,"人工成本超计划成本"," "))</f>
        <v>#REF!</v>
      </c>
      <c r="N506" s="20"/>
      <c r="O506" s="20"/>
      <c r="P506" s="16" t="e">
        <f t="shared" si="30"/>
        <v>#REF!</v>
      </c>
      <c r="Q506" s="17" t="e">
        <f t="shared" si="31"/>
        <v>#REF!</v>
      </c>
      <c r="R506" s="7">
        <v>0</v>
      </c>
      <c r="S506" s="21">
        <v>9330.16</v>
      </c>
    </row>
    <row r="507" spans="1:19" s="1" customFormat="1" ht="14.4">
      <c r="A507" s="6" t="s">
        <v>1298</v>
      </c>
      <c r="B507" s="7">
        <f t="shared" si="28"/>
        <v>0</v>
      </c>
      <c r="C507" s="8">
        <f t="shared" si="29"/>
        <v>0</v>
      </c>
      <c r="D507" s="8">
        <v>0</v>
      </c>
      <c r="E507" s="9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1" t="e">
        <f>VLOOKUP(A507,[2]Sheet4!I:M,2,0)</f>
        <v>#N/A</v>
      </c>
      <c r="L507" s="12" t="e">
        <f>IF(#REF!=0," ",IF((D507+E507+G507)&gt;#REF!,"服务费超计划成本",""))</f>
        <v>#REF!</v>
      </c>
      <c r="M507" s="15" t="e">
        <f>IF(#REF!=0," ",IF(H507&gt;#REF!,"人工成本超计划成本"," "))</f>
        <v>#REF!</v>
      </c>
      <c r="N507" s="16" t="s">
        <v>1187</v>
      </c>
      <c r="O507" s="16" t="s">
        <v>1187</v>
      </c>
      <c r="P507" s="16" t="e">
        <f t="shared" si="30"/>
        <v>#REF!</v>
      </c>
      <c r="Q507" s="17" t="e">
        <f t="shared" si="31"/>
        <v>#REF!</v>
      </c>
      <c r="R507" s="7">
        <v>0</v>
      </c>
      <c r="S507" s="7">
        <v>0</v>
      </c>
    </row>
    <row r="508" spans="1:19" ht="14.4">
      <c r="A508" s="6" t="s">
        <v>1299</v>
      </c>
      <c r="B508" s="7">
        <f t="shared" si="28"/>
        <v>82240.0046</v>
      </c>
      <c r="C508" s="8">
        <f t="shared" si="29"/>
        <v>82240.0046</v>
      </c>
      <c r="D508" s="8">
        <v>0</v>
      </c>
      <c r="E508" s="9">
        <v>0</v>
      </c>
      <c r="F508" s="10">
        <v>0</v>
      </c>
      <c r="G508" s="10">
        <v>82240.0046</v>
      </c>
      <c r="H508" s="10">
        <v>0</v>
      </c>
      <c r="I508" s="10">
        <v>0</v>
      </c>
      <c r="J508" s="10">
        <v>0</v>
      </c>
      <c r="K508" s="11" t="e">
        <f>VLOOKUP(A508,[2]Sheet4!I:M,2,0)</f>
        <v>#N/A</v>
      </c>
      <c r="L508" s="12" t="e">
        <f>IF(#REF!=0," ",IF((D508+E508+G508)&gt;#REF!,"服务费超计划成本",""))</f>
        <v>#REF!</v>
      </c>
      <c r="M508" s="15" t="e">
        <f>IF(#REF!=0," ",IF(H508&gt;#REF!,"人工成本超计划成本"," "))</f>
        <v>#REF!</v>
      </c>
      <c r="N508" s="20"/>
      <c r="O508" s="20"/>
      <c r="P508" s="16" t="e">
        <f t="shared" si="30"/>
        <v>#REF!</v>
      </c>
      <c r="Q508" s="17" t="e">
        <f t="shared" si="31"/>
        <v>#REF!</v>
      </c>
      <c r="R508" s="7">
        <v>0</v>
      </c>
      <c r="S508" s="7">
        <v>77584.91</v>
      </c>
    </row>
    <row r="509" spans="1:19" ht="14.4">
      <c r="A509" s="6" t="s">
        <v>1300</v>
      </c>
      <c r="B509" s="7">
        <f t="shared" si="28"/>
        <v>412513.43400000007</v>
      </c>
      <c r="C509" s="8">
        <f t="shared" si="29"/>
        <v>412513.43400000007</v>
      </c>
      <c r="D509" s="8">
        <v>0</v>
      </c>
      <c r="E509" s="9">
        <v>0</v>
      </c>
      <c r="F509" s="10">
        <v>0</v>
      </c>
      <c r="G509" s="10">
        <v>350525.99400000001</v>
      </c>
      <c r="H509" s="10">
        <v>10425.459999999999</v>
      </c>
      <c r="I509" s="10">
        <v>48338.02</v>
      </c>
      <c r="J509" s="10">
        <v>3223.96</v>
      </c>
      <c r="K509" s="11" t="e">
        <f>VLOOKUP(A509,[2]Sheet4!I:M,2,0)</f>
        <v>#N/A</v>
      </c>
      <c r="L509" s="12" t="e">
        <f>IF(#REF!=0," ",IF((D509+E509+G509)&gt;#REF!,"服务费超计划成本",""))</f>
        <v>#REF!</v>
      </c>
      <c r="M509" s="15" t="e">
        <f>IF(#REF!=0," ",IF(H509&gt;#REF!,"人工成本超计划成本"," "))</f>
        <v>#REF!</v>
      </c>
      <c r="N509" s="20"/>
      <c r="O509" s="20"/>
      <c r="P509" s="16" t="e">
        <f t="shared" si="30"/>
        <v>#REF!</v>
      </c>
      <c r="Q509" s="17" t="e">
        <f t="shared" si="31"/>
        <v>#REF!</v>
      </c>
      <c r="R509" s="7">
        <v>0</v>
      </c>
      <c r="S509" s="7">
        <v>392672.34</v>
      </c>
    </row>
    <row r="510" spans="1:19" s="1" customFormat="1" ht="14.4">
      <c r="A510" s="6" t="s">
        <v>1301</v>
      </c>
      <c r="B510" s="7">
        <f t="shared" si="28"/>
        <v>73830</v>
      </c>
      <c r="C510" s="8">
        <f t="shared" si="29"/>
        <v>0</v>
      </c>
      <c r="D510" s="8">
        <v>16250</v>
      </c>
      <c r="E510" s="9">
        <v>57580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1" t="e">
        <f>VLOOKUP(A510,[2]Sheet4!I:M,2,0)</f>
        <v>#N/A</v>
      </c>
      <c r="L510" s="12" t="e">
        <f>IF(#REF!=0," ",IF((D510+E510+G510)&gt;#REF!,"服务费超计划成本",""))</f>
        <v>#REF!</v>
      </c>
      <c r="M510" s="15" t="e">
        <f>IF(#REF!=0," ",IF(H510&gt;#REF!,"人工成本超计划成本"," "))</f>
        <v>#REF!</v>
      </c>
      <c r="N510" s="16" t="s">
        <v>1187</v>
      </c>
      <c r="O510" s="16" t="s">
        <v>1187</v>
      </c>
      <c r="P510" s="16" t="e">
        <f t="shared" si="30"/>
        <v>#REF!</v>
      </c>
      <c r="Q510" s="17" t="e">
        <f t="shared" si="31"/>
        <v>#REF!</v>
      </c>
      <c r="R510" s="7">
        <v>0</v>
      </c>
      <c r="S510" s="7">
        <v>0</v>
      </c>
    </row>
    <row r="511" spans="1:19" s="1" customFormat="1" ht="14.4">
      <c r="A511" s="6" t="s">
        <v>1302</v>
      </c>
      <c r="B511" s="7">
        <f t="shared" si="28"/>
        <v>0</v>
      </c>
      <c r="C511" s="8">
        <f t="shared" si="29"/>
        <v>0</v>
      </c>
      <c r="D511" s="8">
        <v>0</v>
      </c>
      <c r="E511" s="9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1" t="e">
        <f>VLOOKUP(A511,[2]Sheet4!I:M,2,0)</f>
        <v>#N/A</v>
      </c>
      <c r="L511" s="12" t="e">
        <f>IF(#REF!=0," ",IF((D511+E511+G511)&gt;#REF!,"服务费超计划成本",""))</f>
        <v>#REF!</v>
      </c>
      <c r="M511" s="15" t="e">
        <f>IF(#REF!=0," ",IF(H511&gt;#REF!,"人工成本超计划成本"," "))</f>
        <v>#REF!</v>
      </c>
      <c r="N511" s="16" t="s">
        <v>1187</v>
      </c>
      <c r="O511" s="16" t="s">
        <v>1187</v>
      </c>
      <c r="P511" s="16" t="e">
        <f t="shared" si="30"/>
        <v>#REF!</v>
      </c>
      <c r="Q511" s="17" t="e">
        <f t="shared" si="31"/>
        <v>#REF!</v>
      </c>
      <c r="R511" s="7">
        <v>0</v>
      </c>
      <c r="S511" s="7">
        <v>0</v>
      </c>
    </row>
    <row r="512" spans="1:19" s="1" customFormat="1" ht="14.4">
      <c r="A512" s="6" t="s">
        <v>1303</v>
      </c>
      <c r="B512" s="7">
        <f t="shared" si="28"/>
        <v>88320</v>
      </c>
      <c r="C512" s="8">
        <f t="shared" si="29"/>
        <v>0</v>
      </c>
      <c r="D512" s="8">
        <v>33040</v>
      </c>
      <c r="E512" s="9">
        <v>55280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1" t="e">
        <f>VLOOKUP(A512,[2]Sheet4!I:M,2,0)</f>
        <v>#N/A</v>
      </c>
      <c r="L512" s="12" t="e">
        <f>IF(#REF!=0," ",IF((D512+E512+G512)&gt;#REF!,"服务费超计划成本",""))</f>
        <v>#REF!</v>
      </c>
      <c r="M512" s="15" t="e">
        <f>IF(#REF!=0," ",IF(H512&gt;#REF!,"人工成本超计划成本"," "))</f>
        <v>#REF!</v>
      </c>
      <c r="N512" s="16" t="s">
        <v>1187</v>
      </c>
      <c r="O512" s="16" t="s">
        <v>1187</v>
      </c>
      <c r="P512" s="16" t="e">
        <f t="shared" si="30"/>
        <v>#REF!</v>
      </c>
      <c r="Q512" s="17" t="e">
        <f t="shared" si="31"/>
        <v>#REF!</v>
      </c>
      <c r="R512" s="7">
        <v>0</v>
      </c>
      <c r="S512" s="7">
        <v>0</v>
      </c>
    </row>
    <row r="513" spans="1:19" s="1" customFormat="1" ht="14.4">
      <c r="A513" s="6" t="s">
        <v>70</v>
      </c>
      <c r="B513" s="7">
        <f t="shared" si="28"/>
        <v>3050491.6266000001</v>
      </c>
      <c r="C513" s="8">
        <f t="shared" si="29"/>
        <v>1503828.6266000001</v>
      </c>
      <c r="D513" s="8">
        <v>577596</v>
      </c>
      <c r="E513" s="9">
        <v>969067</v>
      </c>
      <c r="F513" s="10">
        <v>0</v>
      </c>
      <c r="G513" s="10">
        <v>1048567.4865999999</v>
      </c>
      <c r="H513" s="10">
        <v>257131.46</v>
      </c>
      <c r="I513" s="10">
        <v>178453.14</v>
      </c>
      <c r="J513" s="10">
        <v>19676.54</v>
      </c>
      <c r="K513" s="11" t="e">
        <f>VLOOKUP(A513,[2]Sheet4!I:M,2,0)</f>
        <v>#N/A</v>
      </c>
      <c r="L513" s="12" t="e">
        <f>IF(#REF!=0," ",IF((D513+E513+G513)&gt;#REF!,"服务费超计划成本",""))</f>
        <v>#REF!</v>
      </c>
      <c r="M513" s="15" t="e">
        <f>IF(#REF!=0," ",IF(H513&gt;#REF!,"人工成本超计划成本"," "))</f>
        <v>#REF!</v>
      </c>
      <c r="N513" s="16" t="s">
        <v>1187</v>
      </c>
      <c r="O513" s="16" t="s">
        <v>1187</v>
      </c>
      <c r="P513" s="16" t="e">
        <f t="shared" si="30"/>
        <v>#REF!</v>
      </c>
      <c r="Q513" s="17" t="e">
        <f t="shared" si="31"/>
        <v>#REF!</v>
      </c>
      <c r="R513" s="7">
        <v>0</v>
      </c>
      <c r="S513" s="7">
        <v>1444475.75</v>
      </c>
    </row>
    <row r="514" spans="1:19" s="1" customFormat="1" ht="14.4">
      <c r="A514" s="6" t="s">
        <v>1304</v>
      </c>
      <c r="B514" s="7">
        <f t="shared" si="28"/>
        <v>0</v>
      </c>
      <c r="C514" s="8">
        <f t="shared" si="29"/>
        <v>0</v>
      </c>
      <c r="D514" s="8">
        <v>0</v>
      </c>
      <c r="E514" s="9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1" t="e">
        <f>VLOOKUP(A514,[2]Sheet4!I:M,2,0)</f>
        <v>#N/A</v>
      </c>
      <c r="L514" s="12" t="e">
        <f>IF(#REF!=0," ",IF((D514+E514+G514)&gt;#REF!,"服务费超计划成本",""))</f>
        <v>#REF!</v>
      </c>
      <c r="M514" s="15" t="e">
        <f>IF(#REF!=0," ",IF(H514&gt;#REF!,"人工成本超计划成本"," "))</f>
        <v>#REF!</v>
      </c>
      <c r="N514" s="16" t="s">
        <v>1187</v>
      </c>
      <c r="O514" s="16" t="s">
        <v>1187</v>
      </c>
      <c r="P514" s="16" t="e">
        <f t="shared" si="30"/>
        <v>#REF!</v>
      </c>
      <c r="Q514" s="17" t="e">
        <f t="shared" si="31"/>
        <v>#REF!</v>
      </c>
      <c r="R514" s="7">
        <v>0</v>
      </c>
      <c r="S514" s="7">
        <v>0</v>
      </c>
    </row>
    <row r="515" spans="1:19" s="1" customFormat="1" ht="14.4">
      <c r="A515" s="6" t="s">
        <v>1305</v>
      </c>
      <c r="B515" s="7">
        <f t="shared" ref="B515:B578" si="32">C515+D515+E515</f>
        <v>52710</v>
      </c>
      <c r="C515" s="8">
        <f t="shared" ref="C515:C578" si="33">SUM(F515:J515)</f>
        <v>0</v>
      </c>
      <c r="D515" s="8">
        <v>14210</v>
      </c>
      <c r="E515" s="9">
        <v>38500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1" t="e">
        <f>VLOOKUP(A515,[2]Sheet4!I:M,2,0)</f>
        <v>#N/A</v>
      </c>
      <c r="L515" s="12" t="e">
        <f>IF(#REF!=0," ",IF((D515+E515+G515)&gt;#REF!,"服务费超计划成本",""))</f>
        <v>#REF!</v>
      </c>
      <c r="M515" s="15" t="e">
        <f>IF(#REF!=0," ",IF(H515&gt;#REF!,"人工成本超计划成本"," "))</f>
        <v>#REF!</v>
      </c>
      <c r="N515" s="16" t="s">
        <v>1187</v>
      </c>
      <c r="O515" s="16" t="s">
        <v>1187</v>
      </c>
      <c r="P515" s="16" t="e">
        <f t="shared" ref="P515:P578" si="34">IF(M515=0," ",IF(N515=" "," ",IF(N515/M515&lt;0.5,"异常","正常")))</f>
        <v>#REF!</v>
      </c>
      <c r="Q515" s="17" t="e">
        <f t="shared" ref="Q515:Q578" si="35">IF(M515=0," ",IF(O515=" "," ",IF(O515/M515&lt;0.5,"异常","正常")))</f>
        <v>#REF!</v>
      </c>
      <c r="R515" s="7">
        <v>0</v>
      </c>
      <c r="S515" s="7">
        <v>0</v>
      </c>
    </row>
    <row r="516" spans="1:19" s="1" customFormat="1" ht="14.4">
      <c r="A516" s="6" t="s">
        <v>1306</v>
      </c>
      <c r="B516" s="7">
        <f t="shared" si="32"/>
        <v>0</v>
      </c>
      <c r="C516" s="8">
        <f t="shared" si="33"/>
        <v>0</v>
      </c>
      <c r="D516" s="8">
        <v>0</v>
      </c>
      <c r="E516" s="9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1" t="e">
        <f>VLOOKUP(A516,[2]Sheet4!I:M,2,0)</f>
        <v>#N/A</v>
      </c>
      <c r="L516" s="12" t="e">
        <f>IF(#REF!=0," ",IF((D516+E516+G516)&gt;#REF!,"服务费超计划成本",""))</f>
        <v>#REF!</v>
      </c>
      <c r="M516" s="15" t="e">
        <f>IF(#REF!=0," ",IF(H516&gt;#REF!,"人工成本超计划成本"," "))</f>
        <v>#REF!</v>
      </c>
      <c r="N516" s="16" t="s">
        <v>1187</v>
      </c>
      <c r="O516" s="16" t="s">
        <v>1187</v>
      </c>
      <c r="P516" s="16" t="e">
        <f t="shared" si="34"/>
        <v>#REF!</v>
      </c>
      <c r="Q516" s="17" t="e">
        <f t="shared" si="35"/>
        <v>#REF!</v>
      </c>
      <c r="R516" s="7">
        <v>0</v>
      </c>
      <c r="S516" s="7">
        <v>0</v>
      </c>
    </row>
    <row r="517" spans="1:19" s="1" customFormat="1" ht="14.4">
      <c r="A517" s="6" t="s">
        <v>1307</v>
      </c>
      <c r="B517" s="7">
        <f t="shared" si="32"/>
        <v>103077.77</v>
      </c>
      <c r="C517" s="8">
        <f t="shared" si="33"/>
        <v>8477.77</v>
      </c>
      <c r="D517" s="8">
        <v>34540</v>
      </c>
      <c r="E517" s="9">
        <v>60060</v>
      </c>
      <c r="F517" s="10">
        <v>0</v>
      </c>
      <c r="G517" s="10">
        <v>0</v>
      </c>
      <c r="H517" s="10">
        <v>6957.63</v>
      </c>
      <c r="I517" s="10">
        <v>0</v>
      </c>
      <c r="J517" s="10">
        <v>1520.14</v>
      </c>
      <c r="K517" s="11" t="e">
        <f>VLOOKUP(A517,[2]Sheet4!I:M,2,0)</f>
        <v>#N/A</v>
      </c>
      <c r="L517" s="12" t="e">
        <f>IF(#REF!=0," ",IF((D517+E517+G517)&gt;#REF!,"服务费超计划成本",""))</f>
        <v>#REF!</v>
      </c>
      <c r="M517" s="15" t="e">
        <f>IF(#REF!=0," ",IF(H517&gt;#REF!,"人工成本超计划成本"," "))</f>
        <v>#REF!</v>
      </c>
      <c r="N517" s="16" t="s">
        <v>1187</v>
      </c>
      <c r="O517" s="16" t="s">
        <v>1187</v>
      </c>
      <c r="P517" s="16" t="e">
        <f t="shared" si="34"/>
        <v>#REF!</v>
      </c>
      <c r="Q517" s="17" t="e">
        <f t="shared" si="35"/>
        <v>#REF!</v>
      </c>
      <c r="R517" s="7">
        <v>0</v>
      </c>
      <c r="S517" s="7">
        <v>8477.77</v>
      </c>
    </row>
    <row r="518" spans="1:19" s="1" customFormat="1" ht="14.4">
      <c r="A518" s="6" t="s">
        <v>1308</v>
      </c>
      <c r="B518" s="7">
        <f t="shared" si="32"/>
        <v>295492.93</v>
      </c>
      <c r="C518" s="8">
        <f t="shared" si="33"/>
        <v>38106.93</v>
      </c>
      <c r="D518" s="8">
        <v>138635</v>
      </c>
      <c r="E518" s="9">
        <v>118751</v>
      </c>
      <c r="F518" s="10">
        <v>0</v>
      </c>
      <c r="G518" s="10">
        <v>25837.5</v>
      </c>
      <c r="H518" s="10">
        <v>10981.96</v>
      </c>
      <c r="I518" s="10">
        <v>0</v>
      </c>
      <c r="J518" s="10">
        <v>1287.47</v>
      </c>
      <c r="K518" s="11" t="e">
        <f>VLOOKUP(A518,[2]Sheet4!I:M,2,0)</f>
        <v>#N/A</v>
      </c>
      <c r="L518" s="12" t="e">
        <f>IF(#REF!=0," ",IF((D518+E518+G518)&gt;#REF!,"服务费超计划成本",""))</f>
        <v>#REF!</v>
      </c>
      <c r="M518" s="15" t="e">
        <f>IF(#REF!=0," ",IF(H518&gt;#REF!,"人工成本超计划成本"," "))</f>
        <v>#REF!</v>
      </c>
      <c r="N518" s="16" t="s">
        <v>1187</v>
      </c>
      <c r="O518" s="16" t="s">
        <v>1187</v>
      </c>
      <c r="P518" s="16" t="e">
        <f t="shared" si="34"/>
        <v>#REF!</v>
      </c>
      <c r="Q518" s="17" t="e">
        <f t="shared" si="35"/>
        <v>#REF!</v>
      </c>
      <c r="R518" s="7">
        <v>0</v>
      </c>
      <c r="S518" s="7">
        <v>36644.43</v>
      </c>
    </row>
    <row r="519" spans="1:19" s="1" customFormat="1" ht="14.4">
      <c r="A519" s="6" t="s">
        <v>1309</v>
      </c>
      <c r="B519" s="7">
        <f t="shared" si="32"/>
        <v>99359.994999999995</v>
      </c>
      <c r="C519" s="8">
        <f t="shared" si="33"/>
        <v>18359.994999999999</v>
      </c>
      <c r="D519" s="8">
        <v>24840</v>
      </c>
      <c r="E519" s="9">
        <v>56160</v>
      </c>
      <c r="F519" s="10">
        <v>0</v>
      </c>
      <c r="G519" s="10">
        <v>18359.994999999999</v>
      </c>
      <c r="H519" s="10">
        <v>0</v>
      </c>
      <c r="I519" s="10">
        <v>0</v>
      </c>
      <c r="J519" s="10">
        <v>0</v>
      </c>
      <c r="K519" s="11" t="e">
        <f>VLOOKUP(A519,[2]Sheet4!I:M,2,0)</f>
        <v>#N/A</v>
      </c>
      <c r="L519" s="12" t="e">
        <f>IF(#REF!=0," ",IF((D519+E519+G519)&gt;#REF!,"服务费超计划成本",""))</f>
        <v>#REF!</v>
      </c>
      <c r="M519" s="15" t="e">
        <f>IF(#REF!=0," ",IF(H519&gt;#REF!,"人工成本超计划成本"," "))</f>
        <v>#REF!</v>
      </c>
      <c r="N519" s="16" t="s">
        <v>1187</v>
      </c>
      <c r="O519" s="16" t="s">
        <v>1187</v>
      </c>
      <c r="P519" s="16" t="e">
        <f t="shared" si="34"/>
        <v>#REF!</v>
      </c>
      <c r="Q519" s="17" t="e">
        <f t="shared" si="35"/>
        <v>#REF!</v>
      </c>
      <c r="R519" s="7">
        <v>0</v>
      </c>
      <c r="S519" s="7">
        <v>17320.75</v>
      </c>
    </row>
    <row r="520" spans="1:19" s="1" customFormat="1" ht="14.4">
      <c r="A520" s="6" t="s">
        <v>1310</v>
      </c>
      <c r="B520" s="7">
        <f t="shared" si="32"/>
        <v>472203.46340000001</v>
      </c>
      <c r="C520" s="8">
        <f t="shared" si="33"/>
        <v>107693.3134</v>
      </c>
      <c r="D520" s="8">
        <v>85512</v>
      </c>
      <c r="E520" s="9">
        <v>278998.15000000002</v>
      </c>
      <c r="F520" s="10">
        <v>0</v>
      </c>
      <c r="G520" s="10">
        <v>89890.003400000001</v>
      </c>
      <c r="H520" s="10">
        <v>14611.02</v>
      </c>
      <c r="I520" s="10">
        <v>0</v>
      </c>
      <c r="J520" s="10">
        <v>3192.29</v>
      </c>
      <c r="K520" s="11" t="e">
        <f>VLOOKUP(A520,[2]Sheet4!I:M,2,0)</f>
        <v>#N/A</v>
      </c>
      <c r="L520" s="12" t="e">
        <f>IF(#REF!=0," ",IF((D520+E520+G520)&gt;#REF!,"服务费超计划成本",""))</f>
        <v>#REF!</v>
      </c>
      <c r="M520" s="15" t="e">
        <f>IF(#REF!=0," ",IF(H520&gt;#REF!,"人工成本超计划成本"," "))</f>
        <v>#REF!</v>
      </c>
      <c r="N520" s="16" t="s">
        <v>1187</v>
      </c>
      <c r="O520" s="16" t="s">
        <v>1187</v>
      </c>
      <c r="P520" s="16" t="e">
        <f t="shared" si="34"/>
        <v>#REF!</v>
      </c>
      <c r="Q520" s="17" t="e">
        <f t="shared" si="35"/>
        <v>#REF!</v>
      </c>
      <c r="R520" s="7">
        <v>0</v>
      </c>
      <c r="S520" s="7">
        <v>102605.2</v>
      </c>
    </row>
    <row r="521" spans="1:19" s="1" customFormat="1" ht="14.4">
      <c r="A521" s="6" t="s">
        <v>1311</v>
      </c>
      <c r="B521" s="7">
        <f t="shared" si="32"/>
        <v>61803.31</v>
      </c>
      <c r="C521" s="8">
        <f t="shared" si="33"/>
        <v>17803.310000000001</v>
      </c>
      <c r="D521" s="8">
        <v>15400</v>
      </c>
      <c r="E521" s="9">
        <v>28600</v>
      </c>
      <c r="F521" s="10">
        <v>0</v>
      </c>
      <c r="G521" s="10">
        <v>0</v>
      </c>
      <c r="H521" s="10">
        <v>14611.02</v>
      </c>
      <c r="I521" s="10">
        <v>0</v>
      </c>
      <c r="J521" s="10">
        <v>3192.29</v>
      </c>
      <c r="K521" s="11" t="e">
        <f>VLOOKUP(A521,[2]Sheet4!I:M,2,0)</f>
        <v>#N/A</v>
      </c>
      <c r="L521" s="12" t="e">
        <f>IF(#REF!=0," ",IF((D521+E521+G521)&gt;#REF!,"服务费超计划成本",""))</f>
        <v>#REF!</v>
      </c>
      <c r="M521" s="15" t="e">
        <f>IF(#REF!=0," ",IF(H521&gt;#REF!,"人工成本超计划成本"," "))</f>
        <v>#REF!</v>
      </c>
      <c r="N521" s="16" t="s">
        <v>1187</v>
      </c>
      <c r="O521" s="16" t="s">
        <v>1187</v>
      </c>
      <c r="P521" s="16" t="e">
        <f t="shared" si="34"/>
        <v>#REF!</v>
      </c>
      <c r="Q521" s="17" t="e">
        <f t="shared" si="35"/>
        <v>#REF!</v>
      </c>
      <c r="R521" s="7">
        <v>0</v>
      </c>
      <c r="S521" s="7">
        <v>17803.310000000001</v>
      </c>
    </row>
    <row r="522" spans="1:19" s="1" customFormat="1" ht="14.4">
      <c r="A522" s="6" t="s">
        <v>1312</v>
      </c>
      <c r="B522" s="7">
        <f t="shared" si="32"/>
        <v>136796.37</v>
      </c>
      <c r="C522" s="8">
        <f t="shared" si="33"/>
        <v>136796.37</v>
      </c>
      <c r="D522" s="8">
        <v>0</v>
      </c>
      <c r="E522" s="9">
        <v>0</v>
      </c>
      <c r="F522" s="10">
        <v>0</v>
      </c>
      <c r="G522" s="10">
        <v>0</v>
      </c>
      <c r="H522" s="10">
        <v>48211.59</v>
      </c>
      <c r="I522" s="10">
        <v>82833.02</v>
      </c>
      <c r="J522" s="10">
        <v>5751.76</v>
      </c>
      <c r="K522" s="11" t="e">
        <f>VLOOKUP(A522,[2]Sheet4!I:M,2,0)</f>
        <v>#N/A</v>
      </c>
      <c r="L522" s="12" t="e">
        <f>IF(#REF!=0," ",IF((D522+E522+G522)&gt;#REF!,"服务费超计划成本",""))</f>
        <v>#REF!</v>
      </c>
      <c r="M522" s="15" t="e">
        <f>IF(#REF!=0," ",IF(H522&gt;#REF!,"人工成本超计划成本"," "))</f>
        <v>#REF!</v>
      </c>
      <c r="N522" s="16" t="s">
        <v>1187</v>
      </c>
      <c r="O522" s="16" t="s">
        <v>1187</v>
      </c>
      <c r="P522" s="16" t="e">
        <f t="shared" si="34"/>
        <v>#REF!</v>
      </c>
      <c r="Q522" s="17" t="e">
        <f t="shared" si="35"/>
        <v>#REF!</v>
      </c>
      <c r="R522" s="7">
        <v>0</v>
      </c>
      <c r="S522" s="7">
        <v>136796.37</v>
      </c>
    </row>
    <row r="523" spans="1:19" s="1" customFormat="1" ht="14.4">
      <c r="A523" s="6" t="s">
        <v>1313</v>
      </c>
      <c r="B523" s="7">
        <f t="shared" si="32"/>
        <v>109336.235</v>
      </c>
      <c r="C523" s="8">
        <f t="shared" si="33"/>
        <v>17803.310000000001</v>
      </c>
      <c r="D523" s="8">
        <v>18192</v>
      </c>
      <c r="E523" s="9">
        <v>73340.925000000003</v>
      </c>
      <c r="F523" s="10">
        <v>0</v>
      </c>
      <c r="G523" s="10">
        <v>0</v>
      </c>
      <c r="H523" s="10">
        <v>14611.02</v>
      </c>
      <c r="I523" s="10">
        <v>0</v>
      </c>
      <c r="J523" s="10">
        <v>3192.29</v>
      </c>
      <c r="K523" s="11" t="e">
        <f>VLOOKUP(A523,[2]Sheet4!I:M,2,0)</f>
        <v>#N/A</v>
      </c>
      <c r="L523" s="12" t="e">
        <f>IF(#REF!=0," ",IF((D523+E523+G523)&gt;#REF!,"服务费超计划成本",""))</f>
        <v>#REF!</v>
      </c>
      <c r="M523" s="15" t="e">
        <f>IF(#REF!=0," ",IF(H523&gt;#REF!,"人工成本超计划成本"," "))</f>
        <v>#REF!</v>
      </c>
      <c r="N523" s="16" t="s">
        <v>1187</v>
      </c>
      <c r="O523" s="16" t="s">
        <v>1187</v>
      </c>
      <c r="P523" s="16" t="e">
        <f t="shared" si="34"/>
        <v>#REF!</v>
      </c>
      <c r="Q523" s="17" t="e">
        <f t="shared" si="35"/>
        <v>#REF!</v>
      </c>
      <c r="R523" s="7">
        <v>0</v>
      </c>
      <c r="S523" s="7">
        <v>17803.310000000001</v>
      </c>
    </row>
    <row r="524" spans="1:19" s="1" customFormat="1" ht="14.4">
      <c r="A524" s="6" t="s">
        <v>1314</v>
      </c>
      <c r="B524" s="7">
        <f t="shared" si="32"/>
        <v>221440.99299999999</v>
      </c>
      <c r="C524" s="8">
        <f t="shared" si="33"/>
        <v>185074.99299999999</v>
      </c>
      <c r="D524" s="8">
        <v>16170</v>
      </c>
      <c r="E524" s="9">
        <v>20196</v>
      </c>
      <c r="F524" s="10">
        <v>0</v>
      </c>
      <c r="G524" s="10">
        <v>185074.99299999999</v>
      </c>
      <c r="H524" s="10">
        <v>0</v>
      </c>
      <c r="I524" s="10">
        <v>0</v>
      </c>
      <c r="J524" s="10">
        <v>0</v>
      </c>
      <c r="K524" s="11" t="e">
        <f>VLOOKUP(A524,[2]Sheet4!I:M,2,0)</f>
        <v>#N/A</v>
      </c>
      <c r="L524" s="12" t="e">
        <f>IF(#REF!=0," ",IF((D524+E524+G524)&gt;#REF!,"服务费超计划成本",""))</f>
        <v>#REF!</v>
      </c>
      <c r="M524" s="15" t="e">
        <f>IF(#REF!=0," ",IF(H524&gt;#REF!,"人工成本超计划成本"," "))</f>
        <v>#REF!</v>
      </c>
      <c r="N524" s="16" t="s">
        <v>1187</v>
      </c>
      <c r="O524" s="16" t="s">
        <v>1187</v>
      </c>
      <c r="P524" s="16" t="e">
        <f t="shared" si="34"/>
        <v>#REF!</v>
      </c>
      <c r="Q524" s="17" t="e">
        <f t="shared" si="35"/>
        <v>#REF!</v>
      </c>
      <c r="R524" s="7">
        <v>0</v>
      </c>
      <c r="S524" s="7">
        <v>174599.05</v>
      </c>
    </row>
    <row r="525" spans="1:19" s="1" customFormat="1" ht="14.4">
      <c r="A525" s="6" t="s">
        <v>262</v>
      </c>
      <c r="B525" s="7">
        <f t="shared" si="32"/>
        <v>1728714.2705999999</v>
      </c>
      <c r="C525" s="8">
        <f t="shared" si="33"/>
        <v>657303.52059999993</v>
      </c>
      <c r="D525" s="8">
        <v>389034</v>
      </c>
      <c r="E525" s="9">
        <v>682376.75</v>
      </c>
      <c r="F525" s="10">
        <v>0</v>
      </c>
      <c r="G525" s="10">
        <v>560893.71059999999</v>
      </c>
      <c r="H525" s="10">
        <v>85335.73</v>
      </c>
      <c r="I525" s="10">
        <v>0</v>
      </c>
      <c r="J525" s="10">
        <v>11074.08</v>
      </c>
      <c r="K525" s="11" t="e">
        <f>VLOOKUP(A525,[2]Sheet4!I:M,2,0)</f>
        <v>#N/A</v>
      </c>
      <c r="L525" s="12" t="e">
        <f>IF(#REF!=0," ",IF((D525+E525+G525)&gt;#REF!,"服务费超计划成本",""))</f>
        <v>#REF!</v>
      </c>
      <c r="M525" s="15" t="e">
        <f>IF(#REF!=0," ",IF(H525&gt;#REF!,"人工成本超计划成本"," "))</f>
        <v>#REF!</v>
      </c>
      <c r="N525" s="16" t="s">
        <v>1187</v>
      </c>
      <c r="O525" s="16" t="s">
        <v>1187</v>
      </c>
      <c r="P525" s="16" t="e">
        <f t="shared" si="34"/>
        <v>#REF!</v>
      </c>
      <c r="Q525" s="17" t="e">
        <f t="shared" si="35"/>
        <v>#REF!</v>
      </c>
      <c r="R525" s="7">
        <v>0</v>
      </c>
      <c r="S525" s="7">
        <v>625554.81999999995</v>
      </c>
    </row>
    <row r="526" spans="1:19" s="1" customFormat="1" ht="14.4">
      <c r="A526" s="6" t="s">
        <v>1315</v>
      </c>
      <c r="B526" s="7">
        <f t="shared" si="32"/>
        <v>1103831.3554</v>
      </c>
      <c r="C526" s="8">
        <f t="shared" si="33"/>
        <v>771359.3554</v>
      </c>
      <c r="D526" s="8">
        <v>122172</v>
      </c>
      <c r="E526" s="9">
        <v>210300</v>
      </c>
      <c r="F526" s="10">
        <v>0</v>
      </c>
      <c r="G526" s="10">
        <v>557532.00540000002</v>
      </c>
      <c r="H526" s="10">
        <v>190833.65</v>
      </c>
      <c r="I526" s="10">
        <v>0</v>
      </c>
      <c r="J526" s="10">
        <v>22993.7</v>
      </c>
      <c r="K526" s="11" t="e">
        <f>VLOOKUP(A526,[2]Sheet4!I:M,2,0)</f>
        <v>#N/A</v>
      </c>
      <c r="L526" s="12" t="e">
        <f>IF(#REF!=0," ",IF((D526+E526+G526)&gt;#REF!,"服务费超计划成本",""))</f>
        <v>#REF!</v>
      </c>
      <c r="M526" s="15" t="e">
        <f>IF(#REF!=0," ",IF(H526&gt;#REF!,"人工成本超计划成本"," "))</f>
        <v>#REF!</v>
      </c>
      <c r="N526" s="16" t="s">
        <v>1187</v>
      </c>
      <c r="O526" s="16" t="s">
        <v>1187</v>
      </c>
      <c r="P526" s="16" t="e">
        <f t="shared" si="34"/>
        <v>#REF!</v>
      </c>
      <c r="Q526" s="17" t="e">
        <f t="shared" si="35"/>
        <v>#REF!</v>
      </c>
      <c r="R526" s="7">
        <v>0</v>
      </c>
      <c r="S526" s="7">
        <v>739800.94</v>
      </c>
    </row>
    <row r="527" spans="1:19" s="1" customFormat="1" ht="14.4">
      <c r="A527" s="6" t="s">
        <v>1316</v>
      </c>
      <c r="B527" s="7">
        <f t="shared" si="32"/>
        <v>424405.11600000004</v>
      </c>
      <c r="C527" s="8">
        <f t="shared" si="33"/>
        <v>221045.11600000001</v>
      </c>
      <c r="D527" s="8">
        <v>31360</v>
      </c>
      <c r="E527" s="9">
        <v>172000</v>
      </c>
      <c r="F527" s="10">
        <v>0</v>
      </c>
      <c r="G527" s="10">
        <v>198005.986</v>
      </c>
      <c r="H527" s="10">
        <v>20600.61</v>
      </c>
      <c r="I527" s="10">
        <v>0</v>
      </c>
      <c r="J527" s="10">
        <v>2438.52</v>
      </c>
      <c r="K527" s="11" t="e">
        <f>VLOOKUP(A527,[2]Sheet4!I:M,2,0)</f>
        <v>#N/A</v>
      </c>
      <c r="L527" s="12" t="e">
        <f>IF(#REF!=0," ",IF((D527+E527+G527)&gt;#REF!,"服务费超计划成本",""))</f>
        <v>#REF!</v>
      </c>
      <c r="M527" s="15" t="e">
        <f>IF(#REF!=0," ",IF(H527&gt;#REF!,"人工成本超计划成本"," "))</f>
        <v>#REF!</v>
      </c>
      <c r="N527" s="16" t="s">
        <v>1187</v>
      </c>
      <c r="O527" s="16" t="s">
        <v>1187</v>
      </c>
      <c r="P527" s="16" t="e">
        <f t="shared" si="34"/>
        <v>#REF!</v>
      </c>
      <c r="Q527" s="17" t="e">
        <f t="shared" si="35"/>
        <v>#REF!</v>
      </c>
      <c r="R527" s="7">
        <v>0</v>
      </c>
      <c r="S527" s="7">
        <v>209837.23</v>
      </c>
    </row>
    <row r="528" spans="1:19" s="1" customFormat="1" ht="14.4">
      <c r="A528" s="6" t="s">
        <v>1317</v>
      </c>
      <c r="B528" s="7">
        <f t="shared" si="32"/>
        <v>66368</v>
      </c>
      <c r="C528" s="8">
        <f t="shared" si="33"/>
        <v>0</v>
      </c>
      <c r="D528" s="8">
        <v>29683</v>
      </c>
      <c r="E528" s="9">
        <v>36685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1" t="e">
        <f>VLOOKUP(A528,[2]Sheet4!I:M,2,0)</f>
        <v>#N/A</v>
      </c>
      <c r="L528" s="12" t="e">
        <f>IF(#REF!=0," ",IF((D528+E528+G528)&gt;#REF!,"服务费超计划成本",""))</f>
        <v>#REF!</v>
      </c>
      <c r="M528" s="15" t="e">
        <f>IF(#REF!=0," ",IF(H528&gt;#REF!,"人工成本超计划成本"," "))</f>
        <v>#REF!</v>
      </c>
      <c r="N528" s="16" t="s">
        <v>1187</v>
      </c>
      <c r="O528" s="16" t="s">
        <v>1187</v>
      </c>
      <c r="P528" s="16" t="e">
        <f t="shared" si="34"/>
        <v>#REF!</v>
      </c>
      <c r="Q528" s="17" t="e">
        <f t="shared" si="35"/>
        <v>#REF!</v>
      </c>
      <c r="R528" s="7">
        <v>0</v>
      </c>
      <c r="S528" s="7">
        <v>0</v>
      </c>
    </row>
    <row r="529" spans="1:19" s="1" customFormat="1" ht="14.4">
      <c r="A529" s="6" t="s">
        <v>264</v>
      </c>
      <c r="B529" s="7">
        <f t="shared" si="32"/>
        <v>816509.00760000001</v>
      </c>
      <c r="C529" s="8">
        <f t="shared" si="33"/>
        <v>794144.00760000001</v>
      </c>
      <c r="D529" s="8">
        <v>22365</v>
      </c>
      <c r="E529" s="9">
        <v>0</v>
      </c>
      <c r="F529" s="10">
        <v>0</v>
      </c>
      <c r="G529" s="10">
        <v>794144.00760000001</v>
      </c>
      <c r="H529" s="10">
        <v>0</v>
      </c>
      <c r="I529" s="10">
        <v>0</v>
      </c>
      <c r="J529" s="10">
        <v>0</v>
      </c>
      <c r="K529" s="11" t="e">
        <f>VLOOKUP(A529,[2]Sheet4!I:M,2,0)</f>
        <v>#N/A</v>
      </c>
      <c r="L529" s="12" t="e">
        <f>IF(#REF!=0," ",IF((D529+E529+G529)&gt;#REF!,"服务费超计划成本",""))</f>
        <v>#REF!</v>
      </c>
      <c r="M529" s="15" t="e">
        <f>IF(#REF!=0," ",IF(H529&gt;#REF!,"人工成本超计划成本"," "))</f>
        <v>#REF!</v>
      </c>
      <c r="N529" s="16" t="s">
        <v>1187</v>
      </c>
      <c r="O529" s="16" t="s">
        <v>1187</v>
      </c>
      <c r="P529" s="16" t="e">
        <f t="shared" si="34"/>
        <v>#REF!</v>
      </c>
      <c r="Q529" s="17" t="e">
        <f t="shared" si="35"/>
        <v>#REF!</v>
      </c>
      <c r="R529" s="7">
        <v>0</v>
      </c>
      <c r="S529" s="7">
        <v>749192.46</v>
      </c>
    </row>
    <row r="530" spans="1:19" s="1" customFormat="1" ht="14.4">
      <c r="A530" s="6" t="s">
        <v>1318</v>
      </c>
      <c r="B530" s="7">
        <f t="shared" si="32"/>
        <v>122493.31</v>
      </c>
      <c r="C530" s="8">
        <f t="shared" si="33"/>
        <v>17803.310000000001</v>
      </c>
      <c r="D530" s="8">
        <v>44350</v>
      </c>
      <c r="E530" s="9">
        <v>60340</v>
      </c>
      <c r="F530" s="10">
        <v>0</v>
      </c>
      <c r="G530" s="10">
        <v>0</v>
      </c>
      <c r="H530" s="10">
        <v>14611.02</v>
      </c>
      <c r="I530" s="10">
        <v>0</v>
      </c>
      <c r="J530" s="10">
        <v>3192.29</v>
      </c>
      <c r="K530" s="11" t="e">
        <f>VLOOKUP(A530,[2]Sheet4!I:M,2,0)</f>
        <v>#N/A</v>
      </c>
      <c r="L530" s="12" t="e">
        <f>IF(#REF!=0," ",IF((D530+E530+G530)&gt;#REF!,"服务费超计划成本",""))</f>
        <v>#REF!</v>
      </c>
      <c r="M530" s="15" t="e">
        <f>IF(#REF!=0," ",IF(H530&gt;#REF!,"人工成本超计划成本"," "))</f>
        <v>#REF!</v>
      </c>
      <c r="N530" s="16" t="s">
        <v>1187</v>
      </c>
      <c r="O530" s="16" t="s">
        <v>1187</v>
      </c>
      <c r="P530" s="16" t="e">
        <f t="shared" si="34"/>
        <v>#REF!</v>
      </c>
      <c r="Q530" s="17" t="e">
        <f t="shared" si="35"/>
        <v>#REF!</v>
      </c>
      <c r="R530" s="7">
        <v>0</v>
      </c>
      <c r="S530" s="7">
        <v>17803.310000000001</v>
      </c>
    </row>
    <row r="531" spans="1:19" s="1" customFormat="1" ht="14.4">
      <c r="A531" s="6" t="s">
        <v>1319</v>
      </c>
      <c r="B531" s="7">
        <f t="shared" si="32"/>
        <v>148935.41979999997</v>
      </c>
      <c r="C531" s="8">
        <f t="shared" si="33"/>
        <v>96263.419799999989</v>
      </c>
      <c r="D531" s="8">
        <v>18106</v>
      </c>
      <c r="E531" s="9">
        <v>34566</v>
      </c>
      <c r="F531" s="10">
        <v>0</v>
      </c>
      <c r="G531" s="10">
        <v>45264.999799999998</v>
      </c>
      <c r="H531" s="10">
        <v>42974.16</v>
      </c>
      <c r="I531" s="10">
        <v>0</v>
      </c>
      <c r="J531" s="10">
        <v>8024.26</v>
      </c>
      <c r="K531" s="11" t="e">
        <f>VLOOKUP(A531,[2]Sheet4!I:M,2,0)</f>
        <v>#N/A</v>
      </c>
      <c r="L531" s="12" t="e">
        <f>IF(#REF!=0," ",IF((D531+E531+G531)&gt;#REF!,"服务费超计划成本",""))</f>
        <v>#REF!</v>
      </c>
      <c r="M531" s="15" t="e">
        <f>IF(#REF!=0," ",IF(H531&gt;#REF!,"人工成本超计划成本"," "))</f>
        <v>#REF!</v>
      </c>
      <c r="N531" s="16" t="s">
        <v>1187</v>
      </c>
      <c r="O531" s="16" t="s">
        <v>1187</v>
      </c>
      <c r="P531" s="16" t="e">
        <f t="shared" si="34"/>
        <v>#REF!</v>
      </c>
      <c r="Q531" s="17" t="e">
        <f t="shared" si="35"/>
        <v>#REF!</v>
      </c>
      <c r="R531" s="7">
        <v>0</v>
      </c>
      <c r="S531" s="7">
        <v>93701.25</v>
      </c>
    </row>
    <row r="532" spans="1:19" s="1" customFormat="1" ht="14.4">
      <c r="A532" s="6" t="s">
        <v>1320</v>
      </c>
      <c r="B532" s="7">
        <f t="shared" si="32"/>
        <v>297746.21019999997</v>
      </c>
      <c r="C532" s="8">
        <f t="shared" si="33"/>
        <v>259346.2102</v>
      </c>
      <c r="D532" s="8">
        <v>13800</v>
      </c>
      <c r="E532" s="9">
        <v>24600</v>
      </c>
      <c r="F532" s="10">
        <v>0</v>
      </c>
      <c r="G532" s="10">
        <v>50400.000200000002</v>
      </c>
      <c r="H532" s="10">
        <v>153328.93</v>
      </c>
      <c r="I532" s="10">
        <v>43456.34</v>
      </c>
      <c r="J532" s="10">
        <v>12160.94</v>
      </c>
      <c r="K532" s="11" t="e">
        <f>VLOOKUP(A532,[2]Sheet4!I:M,2,0)</f>
        <v>#N/A</v>
      </c>
      <c r="L532" s="12" t="e">
        <f>IF(#REF!=0," ",IF((D532+E532+G532)&gt;#REF!,"服务费超计划成本",""))</f>
        <v>#REF!</v>
      </c>
      <c r="M532" s="15" t="e">
        <f>IF(#REF!=0," ",IF(H532&gt;#REF!,"人工成本超计划成本"," "))</f>
        <v>#REF!</v>
      </c>
      <c r="N532" s="16" t="s">
        <v>1187</v>
      </c>
      <c r="O532" s="16" t="s">
        <v>1187</v>
      </c>
      <c r="P532" s="16" t="e">
        <f t="shared" si="34"/>
        <v>#REF!</v>
      </c>
      <c r="Q532" s="17" t="e">
        <f t="shared" si="35"/>
        <v>#REF!</v>
      </c>
      <c r="R532" s="7">
        <v>0</v>
      </c>
      <c r="S532" s="7">
        <v>256493.38</v>
      </c>
    </row>
    <row r="533" spans="1:19" s="1" customFormat="1" ht="14.4">
      <c r="A533" s="6" t="s">
        <v>1321</v>
      </c>
      <c r="B533" s="7">
        <f t="shared" si="32"/>
        <v>47119.999799999998</v>
      </c>
      <c r="C533" s="8">
        <f t="shared" si="33"/>
        <v>47119.999799999998</v>
      </c>
      <c r="D533" s="8">
        <v>0</v>
      </c>
      <c r="E533" s="9">
        <v>0</v>
      </c>
      <c r="F533" s="10">
        <v>0</v>
      </c>
      <c r="G533" s="10">
        <v>47119.999799999998</v>
      </c>
      <c r="H533" s="10">
        <v>0</v>
      </c>
      <c r="I533" s="10">
        <v>0</v>
      </c>
      <c r="J533" s="10">
        <v>0</v>
      </c>
      <c r="K533" s="11" t="e">
        <f>VLOOKUP(A533,[2]Sheet4!I:M,2,0)</f>
        <v>#N/A</v>
      </c>
      <c r="L533" s="12" t="e">
        <f>IF(#REF!=0," ",IF((D533+E533+G533)&gt;#REF!,"服务费超计划成本",""))</f>
        <v>#REF!</v>
      </c>
      <c r="M533" s="15" t="e">
        <f>IF(#REF!=0," ",IF(H533&gt;#REF!,"人工成本超计划成本"," "))</f>
        <v>#REF!</v>
      </c>
      <c r="N533" s="16" t="s">
        <v>1187</v>
      </c>
      <c r="O533" s="16" t="s">
        <v>1187</v>
      </c>
      <c r="P533" s="16" t="e">
        <f t="shared" si="34"/>
        <v>#REF!</v>
      </c>
      <c r="Q533" s="17" t="e">
        <f t="shared" si="35"/>
        <v>#REF!</v>
      </c>
      <c r="R533" s="7">
        <v>0</v>
      </c>
      <c r="S533" s="7">
        <v>44452.83</v>
      </c>
    </row>
    <row r="534" spans="1:19" s="1" customFormat="1" ht="14.4">
      <c r="A534" s="6" t="s">
        <v>1322</v>
      </c>
      <c r="B534" s="7">
        <f t="shared" si="32"/>
        <v>508413.48539999995</v>
      </c>
      <c r="C534" s="8">
        <f t="shared" si="33"/>
        <v>508413.48539999995</v>
      </c>
      <c r="D534" s="8">
        <v>0</v>
      </c>
      <c r="E534" s="9">
        <v>0</v>
      </c>
      <c r="F534" s="10">
        <v>0</v>
      </c>
      <c r="G534" s="10">
        <v>425393.99540000001</v>
      </c>
      <c r="H534" s="10">
        <v>41190.339999999997</v>
      </c>
      <c r="I534" s="10">
        <v>36733.22</v>
      </c>
      <c r="J534" s="10">
        <v>5095.93</v>
      </c>
      <c r="K534" s="11" t="e">
        <f>VLOOKUP(A534,[2]Sheet4!I:M,2,0)</f>
        <v>#N/A</v>
      </c>
      <c r="L534" s="12" t="e">
        <f>IF(#REF!=0," ",IF((D534+E534+G534)&gt;#REF!,"服务费超计划成本",""))</f>
        <v>#REF!</v>
      </c>
      <c r="M534" s="15" t="e">
        <f>IF(#REF!=0," ",IF(H534&gt;#REF!,"人工成本超计划成本"," "))</f>
        <v>#REF!</v>
      </c>
      <c r="N534" s="16" t="s">
        <v>1187</v>
      </c>
      <c r="O534" s="16" t="s">
        <v>1187</v>
      </c>
      <c r="P534" s="16" t="e">
        <f t="shared" si="34"/>
        <v>#REF!</v>
      </c>
      <c r="Q534" s="17" t="e">
        <f t="shared" si="35"/>
        <v>#REF!</v>
      </c>
      <c r="R534" s="7">
        <v>0</v>
      </c>
      <c r="S534" s="7">
        <v>484334.58</v>
      </c>
    </row>
    <row r="535" spans="1:19" s="1" customFormat="1" ht="14.4">
      <c r="A535" s="6" t="s">
        <v>1323</v>
      </c>
      <c r="B535" s="7">
        <f t="shared" si="32"/>
        <v>397230.58999999997</v>
      </c>
      <c r="C535" s="8">
        <f t="shared" si="33"/>
        <v>397230.58999999997</v>
      </c>
      <c r="D535" s="8">
        <v>0</v>
      </c>
      <c r="E535" s="9">
        <v>0</v>
      </c>
      <c r="F535" s="10">
        <v>0</v>
      </c>
      <c r="G535" s="10">
        <v>0</v>
      </c>
      <c r="H535" s="10">
        <v>235861.46</v>
      </c>
      <c r="I535" s="10">
        <v>107981.2</v>
      </c>
      <c r="J535" s="10">
        <v>53387.93</v>
      </c>
      <c r="K535" s="11" t="e">
        <f>VLOOKUP(A535,[2]Sheet4!I:M,2,0)</f>
        <v>#N/A</v>
      </c>
      <c r="L535" s="12" t="e">
        <f>IF(#REF!=0," ",IF((D535+E535+G535)&gt;#REF!,"服务费超计划成本",""))</f>
        <v>#REF!</v>
      </c>
      <c r="M535" s="15" t="e">
        <f>IF(#REF!=0," ",IF(H535&gt;#REF!,"人工成本超计划成本"," "))</f>
        <v>#REF!</v>
      </c>
      <c r="N535" s="16" t="s">
        <v>1187</v>
      </c>
      <c r="O535" s="16" t="s">
        <v>1187</v>
      </c>
      <c r="P535" s="16" t="e">
        <f t="shared" si="34"/>
        <v>#REF!</v>
      </c>
      <c r="Q535" s="17" t="e">
        <f t="shared" si="35"/>
        <v>#REF!</v>
      </c>
      <c r="R535" s="7">
        <v>0</v>
      </c>
      <c r="S535" s="7">
        <v>397230.59</v>
      </c>
    </row>
    <row r="536" spans="1:19" s="1" customFormat="1" ht="14.4">
      <c r="A536" s="6" t="s">
        <v>1324</v>
      </c>
      <c r="B536" s="7">
        <f t="shared" si="32"/>
        <v>0</v>
      </c>
      <c r="C536" s="8">
        <f t="shared" si="33"/>
        <v>0</v>
      </c>
      <c r="D536" s="8">
        <v>0</v>
      </c>
      <c r="E536" s="9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1" t="e">
        <f>VLOOKUP(A536,[2]Sheet4!I:M,2,0)</f>
        <v>#N/A</v>
      </c>
      <c r="L536" s="12" t="e">
        <f>IF(#REF!=0," ",IF((D536+E536+G536)&gt;#REF!,"服务费超计划成本",""))</f>
        <v>#REF!</v>
      </c>
      <c r="M536" s="15" t="e">
        <f>IF(#REF!=0," ",IF(H536&gt;#REF!,"人工成本超计划成本"," "))</f>
        <v>#REF!</v>
      </c>
      <c r="N536" s="16" t="s">
        <v>1187</v>
      </c>
      <c r="O536" s="16" t="s">
        <v>1187</v>
      </c>
      <c r="P536" s="16" t="e">
        <f t="shared" si="34"/>
        <v>#REF!</v>
      </c>
      <c r="Q536" s="17" t="e">
        <f t="shared" si="35"/>
        <v>#REF!</v>
      </c>
      <c r="R536" s="7">
        <v>0</v>
      </c>
      <c r="S536" s="7">
        <v>0</v>
      </c>
    </row>
    <row r="537" spans="1:19" s="1" customFormat="1" ht="14.4">
      <c r="A537" s="6" t="s">
        <v>1325</v>
      </c>
      <c r="B537" s="7">
        <f t="shared" si="32"/>
        <v>397780.99840000004</v>
      </c>
      <c r="C537" s="8">
        <f t="shared" si="33"/>
        <v>207306.99840000001</v>
      </c>
      <c r="D537" s="8">
        <v>65406</v>
      </c>
      <c r="E537" s="9">
        <v>125068</v>
      </c>
      <c r="F537" s="10">
        <v>0</v>
      </c>
      <c r="G537" s="10">
        <v>207306.99840000001</v>
      </c>
      <c r="H537" s="10">
        <v>0</v>
      </c>
      <c r="I537" s="10">
        <v>0</v>
      </c>
      <c r="J537" s="10">
        <v>0</v>
      </c>
      <c r="K537" s="11" t="e">
        <f>VLOOKUP(A537,[2]Sheet4!I:M,2,0)</f>
        <v>#N/A</v>
      </c>
      <c r="L537" s="12" t="e">
        <f>IF(#REF!=0," ",IF((D537+E537+G537)&gt;#REF!,"服务费超计划成本",""))</f>
        <v>#REF!</v>
      </c>
      <c r="M537" s="15" t="e">
        <f>IF(#REF!=0," ",IF(H537&gt;#REF!,"人工成本超计划成本"," "))</f>
        <v>#REF!</v>
      </c>
      <c r="N537" s="16" t="s">
        <v>1187</v>
      </c>
      <c r="O537" s="16" t="s">
        <v>1187</v>
      </c>
      <c r="P537" s="16" t="e">
        <f t="shared" si="34"/>
        <v>#REF!</v>
      </c>
      <c r="Q537" s="17" t="e">
        <f t="shared" si="35"/>
        <v>#REF!</v>
      </c>
      <c r="R537" s="7">
        <v>0</v>
      </c>
      <c r="S537" s="7">
        <v>195572.64</v>
      </c>
    </row>
    <row r="538" spans="1:19" s="1" customFormat="1" ht="14.4">
      <c r="A538" s="6" t="s">
        <v>1326</v>
      </c>
      <c r="B538" s="7">
        <f t="shared" si="32"/>
        <v>28579.5</v>
      </c>
      <c r="C538" s="8">
        <f t="shared" si="33"/>
        <v>0</v>
      </c>
      <c r="D538" s="8">
        <v>11497.5</v>
      </c>
      <c r="E538" s="9">
        <v>17082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1" t="e">
        <f>VLOOKUP(A538,[2]Sheet4!I:M,2,0)</f>
        <v>#N/A</v>
      </c>
      <c r="L538" s="12" t="e">
        <f>IF(#REF!=0," ",IF((D538+E538+G538)&gt;#REF!,"服务费超计划成本",""))</f>
        <v>#REF!</v>
      </c>
      <c r="M538" s="15" t="e">
        <f>IF(#REF!=0," ",IF(H538&gt;#REF!,"人工成本超计划成本"," "))</f>
        <v>#REF!</v>
      </c>
      <c r="N538" s="16" t="s">
        <v>1187</v>
      </c>
      <c r="O538" s="16" t="s">
        <v>1187</v>
      </c>
      <c r="P538" s="16" t="e">
        <f t="shared" si="34"/>
        <v>#REF!</v>
      </c>
      <c r="Q538" s="17" t="e">
        <f t="shared" si="35"/>
        <v>#REF!</v>
      </c>
      <c r="R538" s="7">
        <v>0</v>
      </c>
      <c r="S538" s="7">
        <v>0</v>
      </c>
    </row>
    <row r="539" spans="1:19" s="1" customFormat="1" ht="14.4">
      <c r="A539" s="6" t="s">
        <v>1327</v>
      </c>
      <c r="B539" s="7">
        <f t="shared" si="32"/>
        <v>130053.31</v>
      </c>
      <c r="C539" s="8">
        <f t="shared" si="33"/>
        <v>17803.310000000001</v>
      </c>
      <c r="D539" s="8">
        <v>43410</v>
      </c>
      <c r="E539" s="9">
        <v>68840</v>
      </c>
      <c r="F539" s="10">
        <v>0</v>
      </c>
      <c r="G539" s="10">
        <v>0</v>
      </c>
      <c r="H539" s="10">
        <v>14611.02</v>
      </c>
      <c r="I539" s="10">
        <v>0</v>
      </c>
      <c r="J539" s="10">
        <v>3192.29</v>
      </c>
      <c r="K539" s="11" t="e">
        <f>VLOOKUP(A539,[2]Sheet4!I:M,2,0)</f>
        <v>#N/A</v>
      </c>
      <c r="L539" s="12" t="e">
        <f>IF(#REF!=0," ",IF((D539+E539+G539)&gt;#REF!,"服务费超计划成本",""))</f>
        <v>#REF!</v>
      </c>
      <c r="M539" s="15" t="e">
        <f>IF(#REF!=0," ",IF(H539&gt;#REF!,"人工成本超计划成本"," "))</f>
        <v>#REF!</v>
      </c>
      <c r="N539" s="16" t="s">
        <v>1187</v>
      </c>
      <c r="O539" s="16" t="s">
        <v>1187</v>
      </c>
      <c r="P539" s="16" t="e">
        <f t="shared" si="34"/>
        <v>#REF!</v>
      </c>
      <c r="Q539" s="17" t="e">
        <f t="shared" si="35"/>
        <v>#REF!</v>
      </c>
      <c r="R539" s="7">
        <v>0</v>
      </c>
      <c r="S539" s="7">
        <v>17803.310000000001</v>
      </c>
    </row>
    <row r="540" spans="1:19" s="1" customFormat="1" ht="14.4">
      <c r="A540" s="6" t="s">
        <v>1328</v>
      </c>
      <c r="B540" s="7">
        <f t="shared" si="32"/>
        <v>47079.42</v>
      </c>
      <c r="C540" s="8">
        <f t="shared" si="33"/>
        <v>17379.419999999998</v>
      </c>
      <c r="D540" s="8">
        <v>0</v>
      </c>
      <c r="E540" s="9">
        <v>29700</v>
      </c>
      <c r="F540" s="10">
        <v>0</v>
      </c>
      <c r="G540" s="10">
        <v>0</v>
      </c>
      <c r="H540" s="10">
        <v>14263.14</v>
      </c>
      <c r="I540" s="10">
        <v>0</v>
      </c>
      <c r="J540" s="10">
        <v>3116.28</v>
      </c>
      <c r="K540" s="11" t="e">
        <f>VLOOKUP(A540,[2]Sheet4!I:M,2,0)</f>
        <v>#N/A</v>
      </c>
      <c r="L540" s="12" t="e">
        <f>IF(#REF!=0," ",IF((D540+E540+G540)&gt;#REF!,"服务费超计划成本",""))</f>
        <v>#REF!</v>
      </c>
      <c r="M540" s="15" t="e">
        <f>IF(#REF!=0," ",IF(H540&gt;#REF!,"人工成本超计划成本"," "))</f>
        <v>#REF!</v>
      </c>
      <c r="N540" s="16" t="s">
        <v>1187</v>
      </c>
      <c r="O540" s="16" t="s">
        <v>1187</v>
      </c>
      <c r="P540" s="16" t="e">
        <f t="shared" si="34"/>
        <v>#REF!</v>
      </c>
      <c r="Q540" s="17" t="e">
        <f t="shared" si="35"/>
        <v>#REF!</v>
      </c>
      <c r="R540" s="7">
        <v>0</v>
      </c>
      <c r="S540" s="7">
        <v>17379.419999999998</v>
      </c>
    </row>
    <row r="541" spans="1:19" s="1" customFormat="1" ht="14.4">
      <c r="A541" s="6" t="s">
        <v>1329</v>
      </c>
      <c r="B541" s="7">
        <f t="shared" si="32"/>
        <v>185166</v>
      </c>
      <c r="C541" s="8">
        <f t="shared" si="33"/>
        <v>0</v>
      </c>
      <c r="D541" s="8">
        <v>117013</v>
      </c>
      <c r="E541" s="9">
        <v>68153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1" t="e">
        <f>VLOOKUP(A541,[2]Sheet4!I:M,2,0)</f>
        <v>#N/A</v>
      </c>
      <c r="L541" s="12" t="e">
        <f>IF(#REF!=0," ",IF((D541+E541+G541)&gt;#REF!,"服务费超计划成本",""))</f>
        <v>#REF!</v>
      </c>
      <c r="M541" s="15" t="e">
        <f>IF(#REF!=0," ",IF(H541&gt;#REF!,"人工成本超计划成本"," "))</f>
        <v>#REF!</v>
      </c>
      <c r="N541" s="16" t="s">
        <v>1187</v>
      </c>
      <c r="O541" s="16" t="s">
        <v>1187</v>
      </c>
      <c r="P541" s="16" t="e">
        <f t="shared" si="34"/>
        <v>#REF!</v>
      </c>
      <c r="Q541" s="17" t="e">
        <f t="shared" si="35"/>
        <v>#REF!</v>
      </c>
      <c r="R541" s="7">
        <v>0</v>
      </c>
      <c r="S541" s="7">
        <v>0</v>
      </c>
    </row>
    <row r="542" spans="1:19" s="1" customFormat="1" ht="14.4">
      <c r="A542" s="6" t="s">
        <v>1330</v>
      </c>
      <c r="B542" s="7">
        <f t="shared" si="32"/>
        <v>35595</v>
      </c>
      <c r="C542" s="8">
        <f t="shared" si="33"/>
        <v>0</v>
      </c>
      <c r="D542" s="8">
        <v>13230</v>
      </c>
      <c r="E542" s="9">
        <v>22365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1" t="e">
        <f>VLOOKUP(A542,[2]Sheet4!I:M,2,0)</f>
        <v>#N/A</v>
      </c>
      <c r="L542" s="12" t="e">
        <f>IF(#REF!=0," ",IF((D542+E542+G542)&gt;#REF!,"服务费超计划成本",""))</f>
        <v>#REF!</v>
      </c>
      <c r="M542" s="15" t="e">
        <f>IF(#REF!=0," ",IF(H542&gt;#REF!,"人工成本超计划成本"," "))</f>
        <v>#REF!</v>
      </c>
      <c r="N542" s="16" t="s">
        <v>1187</v>
      </c>
      <c r="O542" s="16" t="s">
        <v>1187</v>
      </c>
      <c r="P542" s="16" t="e">
        <f t="shared" si="34"/>
        <v>#REF!</v>
      </c>
      <c r="Q542" s="17" t="e">
        <f t="shared" si="35"/>
        <v>#REF!</v>
      </c>
      <c r="R542" s="7">
        <v>0</v>
      </c>
      <c r="S542" s="7">
        <v>0</v>
      </c>
    </row>
    <row r="543" spans="1:19" s="1" customFormat="1" ht="14.4">
      <c r="A543" s="6" t="s">
        <v>1331</v>
      </c>
      <c r="B543" s="7">
        <f t="shared" si="32"/>
        <v>44730.8</v>
      </c>
      <c r="C543" s="8">
        <f t="shared" si="33"/>
        <v>0</v>
      </c>
      <c r="D543" s="8">
        <v>0</v>
      </c>
      <c r="E543" s="9">
        <v>44730.8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1" t="e">
        <f>VLOOKUP(A543,[2]Sheet4!I:M,2,0)</f>
        <v>#N/A</v>
      </c>
      <c r="L543" s="12" t="e">
        <f>IF(#REF!=0," ",IF((D543+E543+G543)&gt;#REF!,"服务费超计划成本",""))</f>
        <v>#REF!</v>
      </c>
      <c r="M543" s="15" t="e">
        <f>IF(#REF!=0," ",IF(H543&gt;#REF!,"人工成本超计划成本"," "))</f>
        <v>#REF!</v>
      </c>
      <c r="N543" s="16" t="s">
        <v>1187</v>
      </c>
      <c r="O543" s="16" t="s">
        <v>1187</v>
      </c>
      <c r="P543" s="16" t="e">
        <f t="shared" si="34"/>
        <v>#REF!</v>
      </c>
      <c r="Q543" s="17" t="e">
        <f t="shared" si="35"/>
        <v>#REF!</v>
      </c>
      <c r="R543" s="7">
        <v>0</v>
      </c>
      <c r="S543" s="7">
        <v>0</v>
      </c>
    </row>
    <row r="544" spans="1:19" s="1" customFormat="1" ht="14.4">
      <c r="A544" s="6" t="s">
        <v>1332</v>
      </c>
      <c r="B544" s="7">
        <f t="shared" si="32"/>
        <v>4893.18</v>
      </c>
      <c r="C544" s="8">
        <f t="shared" si="33"/>
        <v>4893.18</v>
      </c>
      <c r="D544" s="8">
        <v>0</v>
      </c>
      <c r="E544" s="9">
        <v>0</v>
      </c>
      <c r="F544" s="10">
        <v>0</v>
      </c>
      <c r="G544" s="10">
        <v>0</v>
      </c>
      <c r="H544" s="10">
        <v>0</v>
      </c>
      <c r="I544" s="10">
        <v>4893.18</v>
      </c>
      <c r="J544" s="10">
        <v>0</v>
      </c>
      <c r="K544" s="11" t="e">
        <f>VLOOKUP(A544,[2]Sheet4!I:M,2,0)</f>
        <v>#N/A</v>
      </c>
      <c r="L544" s="12" t="e">
        <f>IF(#REF!=0," ",IF((D544+E544+G544)&gt;#REF!,"服务费超计划成本",""))</f>
        <v>#REF!</v>
      </c>
      <c r="M544" s="15" t="e">
        <f>IF(#REF!=0," ",IF(H544&gt;#REF!,"人工成本超计划成本"," "))</f>
        <v>#REF!</v>
      </c>
      <c r="N544" s="16" t="s">
        <v>1187</v>
      </c>
      <c r="O544" s="16" t="s">
        <v>1187</v>
      </c>
      <c r="P544" s="16" t="e">
        <f t="shared" si="34"/>
        <v>#REF!</v>
      </c>
      <c r="Q544" s="17" t="e">
        <f t="shared" si="35"/>
        <v>#REF!</v>
      </c>
      <c r="R544" s="7">
        <v>0</v>
      </c>
      <c r="S544" s="7">
        <v>4893.18</v>
      </c>
    </row>
    <row r="545" spans="1:19" s="1" customFormat="1" ht="14.4">
      <c r="A545" s="6" t="s">
        <v>1333</v>
      </c>
      <c r="B545" s="7">
        <f t="shared" si="32"/>
        <v>104784.9924</v>
      </c>
      <c r="C545" s="8">
        <f t="shared" si="33"/>
        <v>61434.992400000003</v>
      </c>
      <c r="D545" s="8">
        <v>13650</v>
      </c>
      <c r="E545" s="9">
        <v>29700</v>
      </c>
      <c r="F545" s="10">
        <v>0</v>
      </c>
      <c r="G545" s="10">
        <v>61434.992400000003</v>
      </c>
      <c r="H545" s="10">
        <v>0</v>
      </c>
      <c r="I545" s="10">
        <v>0</v>
      </c>
      <c r="J545" s="10">
        <v>0</v>
      </c>
      <c r="K545" s="11" t="e">
        <f>VLOOKUP(A545,[2]Sheet4!I:M,2,0)</f>
        <v>#N/A</v>
      </c>
      <c r="L545" s="12" t="e">
        <f>IF(#REF!=0," ",IF((D545+E545+G545)&gt;#REF!,"服务费超计划成本",""))</f>
        <v>#REF!</v>
      </c>
      <c r="M545" s="15" t="e">
        <f>IF(#REF!=0," ",IF(H545&gt;#REF!,"人工成本超计划成本"," "))</f>
        <v>#REF!</v>
      </c>
      <c r="N545" s="16" t="s">
        <v>1187</v>
      </c>
      <c r="O545" s="16" t="s">
        <v>1187</v>
      </c>
      <c r="P545" s="16" t="e">
        <f t="shared" si="34"/>
        <v>#REF!</v>
      </c>
      <c r="Q545" s="17" t="e">
        <f t="shared" si="35"/>
        <v>#REF!</v>
      </c>
      <c r="R545" s="7">
        <v>0</v>
      </c>
      <c r="S545" s="7">
        <v>57957.54</v>
      </c>
    </row>
    <row r="546" spans="1:19" s="1" customFormat="1" ht="14.4">
      <c r="A546" s="6" t="s">
        <v>172</v>
      </c>
      <c r="B546" s="7">
        <f t="shared" si="32"/>
        <v>268207.13</v>
      </c>
      <c r="C546" s="8">
        <f t="shared" si="33"/>
        <v>268207.13</v>
      </c>
      <c r="D546" s="8">
        <v>0</v>
      </c>
      <c r="E546" s="9">
        <v>0</v>
      </c>
      <c r="F546" s="10">
        <v>0</v>
      </c>
      <c r="G546" s="10">
        <v>0</v>
      </c>
      <c r="H546" s="10">
        <v>160191.49</v>
      </c>
      <c r="I546" s="10">
        <v>76459.03</v>
      </c>
      <c r="J546" s="10">
        <v>31556.61</v>
      </c>
      <c r="K546" s="11" t="e">
        <f>VLOOKUP(A546,[2]Sheet4!I:M,2,0)</f>
        <v>#N/A</v>
      </c>
      <c r="L546" s="12" t="e">
        <f>IF(#REF!=0," ",IF((D546+E546+G546)&gt;#REF!,"服务费超计划成本",""))</f>
        <v>#REF!</v>
      </c>
      <c r="M546" s="15" t="e">
        <f>IF(#REF!=0," ",IF(H546&gt;#REF!,"人工成本超计划成本"," "))</f>
        <v>#REF!</v>
      </c>
      <c r="N546" s="16" t="s">
        <v>1187</v>
      </c>
      <c r="O546" s="16" t="s">
        <v>1187</v>
      </c>
      <c r="P546" s="16" t="e">
        <f t="shared" si="34"/>
        <v>#REF!</v>
      </c>
      <c r="Q546" s="17" t="e">
        <f t="shared" si="35"/>
        <v>#REF!</v>
      </c>
      <c r="R546" s="7">
        <v>0</v>
      </c>
      <c r="S546" s="7">
        <v>268207.13</v>
      </c>
    </row>
    <row r="547" spans="1:19" s="1" customFormat="1" ht="14.4">
      <c r="A547" s="6" t="s">
        <v>267</v>
      </c>
      <c r="B547" s="7">
        <f t="shared" si="32"/>
        <v>1776656.0961999998</v>
      </c>
      <c r="C547" s="8">
        <f t="shared" si="33"/>
        <v>1776656.0961999998</v>
      </c>
      <c r="D547" s="8">
        <v>0</v>
      </c>
      <c r="E547" s="9">
        <v>0</v>
      </c>
      <c r="F547" s="10">
        <v>0</v>
      </c>
      <c r="G547" s="10">
        <v>869955.00619999995</v>
      </c>
      <c r="H547" s="10">
        <v>486179.6</v>
      </c>
      <c r="I547" s="10">
        <v>370553.58</v>
      </c>
      <c r="J547" s="10">
        <v>49967.91</v>
      </c>
      <c r="K547" s="11" t="e">
        <f>VLOOKUP(A547,[2]Sheet4!I:M,2,0)</f>
        <v>#N/A</v>
      </c>
      <c r="L547" s="12" t="e">
        <f>IF(#REF!=0," ",IF((D547+E547+G547)&gt;#REF!,"服务费超计划成本",""))</f>
        <v>#REF!</v>
      </c>
      <c r="M547" s="15" t="e">
        <f>IF(#REF!=0," ",IF(H547&gt;#REF!,"人工成本超计划成本"," "))</f>
        <v>#REF!</v>
      </c>
      <c r="N547" s="16" t="s">
        <v>1187</v>
      </c>
      <c r="O547" s="16" t="s">
        <v>1187</v>
      </c>
      <c r="P547" s="16" t="e">
        <f t="shared" si="34"/>
        <v>#REF!</v>
      </c>
      <c r="Q547" s="17" t="e">
        <f t="shared" si="35"/>
        <v>#REF!</v>
      </c>
      <c r="R547" s="7">
        <v>0</v>
      </c>
      <c r="S547" s="7">
        <v>1727413.36</v>
      </c>
    </row>
    <row r="548" spans="1:19" s="1" customFormat="1" ht="14.4">
      <c r="A548" s="6" t="s">
        <v>273</v>
      </c>
      <c r="B548" s="7">
        <f t="shared" si="32"/>
        <v>44585.001799999998</v>
      </c>
      <c r="C548" s="8">
        <f t="shared" si="33"/>
        <v>3100.0018</v>
      </c>
      <c r="D548" s="8">
        <v>27570</v>
      </c>
      <c r="E548" s="9">
        <v>13915</v>
      </c>
      <c r="F548" s="10">
        <v>0</v>
      </c>
      <c r="G548" s="10">
        <v>3100.0018</v>
      </c>
      <c r="H548" s="10">
        <v>0</v>
      </c>
      <c r="I548" s="10">
        <v>0</v>
      </c>
      <c r="J548" s="10">
        <v>0</v>
      </c>
      <c r="K548" s="11" t="e">
        <f>VLOOKUP(A548,[2]Sheet4!I:M,2,0)</f>
        <v>#N/A</v>
      </c>
      <c r="L548" s="12" t="e">
        <f>IF(#REF!=0," ",IF((D548+E548+G548)&gt;#REF!,"服务费超计划成本",""))</f>
        <v>#REF!</v>
      </c>
      <c r="M548" s="15" t="e">
        <f>IF(#REF!=0," ",IF(H548&gt;#REF!,"人工成本超计划成本"," "))</f>
        <v>#REF!</v>
      </c>
      <c r="N548" s="16" t="s">
        <v>1187</v>
      </c>
      <c r="O548" s="16" t="s">
        <v>1187</v>
      </c>
      <c r="P548" s="16" t="e">
        <f t="shared" si="34"/>
        <v>#REF!</v>
      </c>
      <c r="Q548" s="17" t="e">
        <f t="shared" si="35"/>
        <v>#REF!</v>
      </c>
      <c r="R548" s="7">
        <v>0</v>
      </c>
      <c r="S548" s="7">
        <v>2924.53</v>
      </c>
    </row>
    <row r="549" spans="1:19" s="1" customFormat="1" ht="14.4">
      <c r="A549" s="6" t="s">
        <v>1334</v>
      </c>
      <c r="B549" s="7">
        <f t="shared" si="32"/>
        <v>1067479.3929999999</v>
      </c>
      <c r="C549" s="8">
        <f t="shared" si="33"/>
        <v>1067479.3929999999</v>
      </c>
      <c r="D549" s="8">
        <v>0</v>
      </c>
      <c r="E549" s="9">
        <v>0</v>
      </c>
      <c r="F549" s="10">
        <v>0</v>
      </c>
      <c r="G549" s="10">
        <v>375874.99300000002</v>
      </c>
      <c r="H549" s="10">
        <v>474546.43</v>
      </c>
      <c r="I549" s="10">
        <v>191151.76</v>
      </c>
      <c r="J549" s="10">
        <v>25906.21</v>
      </c>
      <c r="K549" s="11" t="e">
        <f>VLOOKUP(A549,[2]Sheet4!I:M,2,0)</f>
        <v>#N/A</v>
      </c>
      <c r="L549" s="12" t="e">
        <f>IF(#REF!=0," ",IF((D549+E549+G549)&gt;#REF!,"服务费超计划成本",""))</f>
        <v>#REF!</v>
      </c>
      <c r="M549" s="15" t="e">
        <f>IF(#REF!=0," ",IF(H549&gt;#REF!,"人工成本超计划成本"," "))</f>
        <v>#REF!</v>
      </c>
      <c r="N549" s="16" t="s">
        <v>1187</v>
      </c>
      <c r="O549" s="16" t="s">
        <v>1187</v>
      </c>
      <c r="P549" s="16" t="e">
        <f t="shared" si="34"/>
        <v>#REF!</v>
      </c>
      <c r="Q549" s="17" t="e">
        <f t="shared" si="35"/>
        <v>#REF!</v>
      </c>
      <c r="R549" s="7">
        <v>0</v>
      </c>
      <c r="S549" s="7">
        <v>1046203.45</v>
      </c>
    </row>
    <row r="550" spans="1:19" s="1" customFormat="1" ht="14.4">
      <c r="A550" s="6" t="s">
        <v>1335</v>
      </c>
      <c r="B550" s="7">
        <f t="shared" si="32"/>
        <v>84238.88</v>
      </c>
      <c r="C550" s="8">
        <f t="shared" si="33"/>
        <v>4238.88</v>
      </c>
      <c r="D550" s="8">
        <v>29000</v>
      </c>
      <c r="E550" s="9">
        <v>51000</v>
      </c>
      <c r="F550" s="10">
        <v>0</v>
      </c>
      <c r="G550" s="10">
        <v>0</v>
      </c>
      <c r="H550" s="10">
        <v>3478.81</v>
      </c>
      <c r="I550" s="10">
        <v>0</v>
      </c>
      <c r="J550" s="10">
        <v>760.07</v>
      </c>
      <c r="K550" s="11" t="e">
        <f>VLOOKUP(A550,[2]Sheet4!I:M,2,0)</f>
        <v>#N/A</v>
      </c>
      <c r="L550" s="12" t="e">
        <f>IF(#REF!=0," ",IF((D550+E550+G550)&gt;#REF!,"服务费超计划成本",""))</f>
        <v>#REF!</v>
      </c>
      <c r="M550" s="15" t="e">
        <f>IF(#REF!=0," ",IF(H550&gt;#REF!,"人工成本超计划成本"," "))</f>
        <v>#REF!</v>
      </c>
      <c r="N550" s="16" t="s">
        <v>1187</v>
      </c>
      <c r="O550" s="16" t="s">
        <v>1187</v>
      </c>
      <c r="P550" s="16" t="e">
        <f t="shared" si="34"/>
        <v>#REF!</v>
      </c>
      <c r="Q550" s="17" t="e">
        <f t="shared" si="35"/>
        <v>#REF!</v>
      </c>
      <c r="R550" s="7">
        <v>0</v>
      </c>
      <c r="S550" s="7">
        <v>4238.88</v>
      </c>
    </row>
    <row r="551" spans="1:19" s="1" customFormat="1" ht="14.4">
      <c r="A551" s="6" t="s">
        <v>1336</v>
      </c>
      <c r="B551" s="7">
        <f t="shared" si="32"/>
        <v>194141.86</v>
      </c>
      <c r="C551" s="8">
        <f t="shared" si="33"/>
        <v>194141.86</v>
      </c>
      <c r="D551" s="8">
        <v>0</v>
      </c>
      <c r="E551" s="9">
        <v>0</v>
      </c>
      <c r="F551" s="10">
        <v>0</v>
      </c>
      <c r="G551" s="10">
        <v>0</v>
      </c>
      <c r="H551" s="10">
        <v>146976.51999999999</v>
      </c>
      <c r="I551" s="10">
        <v>11484.16</v>
      </c>
      <c r="J551" s="10">
        <v>35681.18</v>
      </c>
      <c r="K551" s="11" t="e">
        <f>VLOOKUP(A551,[2]Sheet4!I:M,2,0)</f>
        <v>#N/A</v>
      </c>
      <c r="L551" s="12" t="e">
        <f>IF(#REF!=0," ",IF((D551+E551+G551)&gt;#REF!,"服务费超计划成本",""))</f>
        <v>#REF!</v>
      </c>
      <c r="M551" s="15" t="e">
        <f>IF(#REF!=0," ",IF(H551&gt;#REF!,"人工成本超计划成本"," "))</f>
        <v>#REF!</v>
      </c>
      <c r="N551" s="16" t="s">
        <v>1187</v>
      </c>
      <c r="O551" s="16" t="s">
        <v>1187</v>
      </c>
      <c r="P551" s="16" t="e">
        <f t="shared" si="34"/>
        <v>#REF!</v>
      </c>
      <c r="Q551" s="17" t="e">
        <f t="shared" si="35"/>
        <v>#REF!</v>
      </c>
      <c r="R551" s="7">
        <v>0</v>
      </c>
      <c r="S551" s="7">
        <v>194141.86</v>
      </c>
    </row>
    <row r="552" spans="1:19" s="1" customFormat="1" ht="14.4">
      <c r="A552" s="6" t="s">
        <v>1337</v>
      </c>
      <c r="B552" s="7">
        <f t="shared" si="32"/>
        <v>186327.5312</v>
      </c>
      <c r="C552" s="8">
        <f t="shared" si="33"/>
        <v>186327.5312</v>
      </c>
      <c r="D552" s="8">
        <v>0</v>
      </c>
      <c r="E552" s="9">
        <v>0</v>
      </c>
      <c r="F552" s="10">
        <v>0</v>
      </c>
      <c r="G552" s="10">
        <v>80400.491200000004</v>
      </c>
      <c r="H552" s="10">
        <v>63370.2</v>
      </c>
      <c r="I552" s="10">
        <v>25294.97</v>
      </c>
      <c r="J552" s="10">
        <v>17261.87</v>
      </c>
      <c r="K552" s="11" t="e">
        <f>VLOOKUP(A552,[2]Sheet4!I:M,2,0)</f>
        <v>#N/A</v>
      </c>
      <c r="L552" s="12" t="e">
        <f>IF(#REF!=0," ",IF((D552+E552+G552)&gt;#REF!,"服务费超计划成本",""))</f>
        <v>#REF!</v>
      </c>
      <c r="M552" s="15" t="e">
        <f>IF(#REF!=0," ",IF(H552&gt;#REF!,"人工成本超计划成本"," "))</f>
        <v>#REF!</v>
      </c>
      <c r="N552" s="16" t="s">
        <v>1187</v>
      </c>
      <c r="O552" s="16" t="s">
        <v>1187</v>
      </c>
      <c r="P552" s="16" t="e">
        <f t="shared" si="34"/>
        <v>#REF!</v>
      </c>
      <c r="Q552" s="17" t="e">
        <f t="shared" si="35"/>
        <v>#REF!</v>
      </c>
      <c r="R552" s="7">
        <v>0</v>
      </c>
      <c r="S552" s="7">
        <v>181776.56</v>
      </c>
    </row>
    <row r="553" spans="1:19" s="1" customFormat="1" ht="14.4">
      <c r="A553" s="6" t="s">
        <v>1338</v>
      </c>
      <c r="B553" s="7">
        <f t="shared" si="32"/>
        <v>298034.09600000002</v>
      </c>
      <c r="C553" s="8">
        <f t="shared" si="33"/>
        <v>193034.09599999999</v>
      </c>
      <c r="D553" s="8">
        <v>0</v>
      </c>
      <c r="E553" s="9">
        <v>105000</v>
      </c>
      <c r="F553" s="10">
        <v>0</v>
      </c>
      <c r="G553" s="10">
        <v>83067.005999999994</v>
      </c>
      <c r="H553" s="10">
        <v>48211.59</v>
      </c>
      <c r="I553" s="10">
        <v>56003.75</v>
      </c>
      <c r="J553" s="10">
        <v>5751.75</v>
      </c>
      <c r="K553" s="11" t="e">
        <f>VLOOKUP(A553,[2]Sheet4!I:M,2,0)</f>
        <v>#N/A</v>
      </c>
      <c r="L553" s="12" t="e">
        <f>IF(#REF!=0," ",IF((D553+E553+G553)&gt;#REF!,"服务费超计划成本",""))</f>
        <v>#REF!</v>
      </c>
      <c r="M553" s="15" t="e">
        <f>IF(#REF!=0," ",IF(H553&gt;#REF!,"人工成本超计划成本"," "))</f>
        <v>#REF!</v>
      </c>
      <c r="N553" s="16" t="s">
        <v>1187</v>
      </c>
      <c r="O553" s="16" t="s">
        <v>1187</v>
      </c>
      <c r="P553" s="16" t="e">
        <f t="shared" si="34"/>
        <v>#REF!</v>
      </c>
      <c r="Q553" s="17" t="e">
        <f t="shared" si="35"/>
        <v>#REF!</v>
      </c>
      <c r="R553" s="7">
        <v>0</v>
      </c>
      <c r="S553" s="7">
        <v>188332.19</v>
      </c>
    </row>
    <row r="554" spans="1:19" s="1" customFormat="1" ht="14.4">
      <c r="A554" s="6" t="s">
        <v>1339</v>
      </c>
      <c r="B554" s="7">
        <f t="shared" si="32"/>
        <v>95370.001999999993</v>
      </c>
      <c r="C554" s="8">
        <f t="shared" si="33"/>
        <v>95370.001999999993</v>
      </c>
      <c r="D554" s="8">
        <v>0</v>
      </c>
      <c r="E554" s="9">
        <v>0</v>
      </c>
      <c r="F554" s="10">
        <v>0</v>
      </c>
      <c r="G554" s="10">
        <v>95370.001999999993</v>
      </c>
      <c r="H554" s="10">
        <v>0</v>
      </c>
      <c r="I554" s="10">
        <v>0</v>
      </c>
      <c r="J554" s="10">
        <v>0</v>
      </c>
      <c r="K554" s="11" t="e">
        <f>VLOOKUP(A554,[2]Sheet4!I:M,2,0)</f>
        <v>#N/A</v>
      </c>
      <c r="L554" s="12" t="e">
        <f>IF(#REF!=0," ",IF((D554+E554+G554)&gt;#REF!,"服务费超计划成本",""))</f>
        <v>#REF!</v>
      </c>
      <c r="M554" s="15" t="e">
        <f>IF(#REF!=0," ",IF(H554&gt;#REF!,"人工成本超计划成本"," "))</f>
        <v>#REF!</v>
      </c>
      <c r="N554" s="16" t="s">
        <v>1187</v>
      </c>
      <c r="O554" s="16" t="s">
        <v>1187</v>
      </c>
      <c r="P554" s="16" t="e">
        <f t="shared" si="34"/>
        <v>#REF!</v>
      </c>
      <c r="Q554" s="17" t="e">
        <f t="shared" si="35"/>
        <v>#REF!</v>
      </c>
      <c r="R554" s="7">
        <v>0</v>
      </c>
      <c r="S554" s="7">
        <v>89971.7</v>
      </c>
    </row>
    <row r="555" spans="1:19" s="1" customFormat="1" ht="14.4">
      <c r="A555" s="6" t="s">
        <v>1340</v>
      </c>
      <c r="B555" s="7">
        <f t="shared" si="32"/>
        <v>442241.99919999996</v>
      </c>
      <c r="C555" s="8">
        <f t="shared" si="33"/>
        <v>442241.99919999996</v>
      </c>
      <c r="D555" s="8">
        <v>0</v>
      </c>
      <c r="E555" s="9">
        <v>0</v>
      </c>
      <c r="F555" s="10">
        <v>0</v>
      </c>
      <c r="G555" s="10">
        <v>83539.999200000006</v>
      </c>
      <c r="H555" s="10">
        <v>197902.62</v>
      </c>
      <c r="I555" s="10">
        <v>105938.03</v>
      </c>
      <c r="J555" s="10">
        <v>54861.35</v>
      </c>
      <c r="K555" s="11" t="e">
        <f>VLOOKUP(A555,[2]Sheet4!I:M,2,0)</f>
        <v>#N/A</v>
      </c>
      <c r="L555" s="12" t="e">
        <f>IF(#REF!=0," ",IF((D555+E555+G555)&gt;#REF!,"服务费超计划成本",""))</f>
        <v>#REF!</v>
      </c>
      <c r="M555" s="15" t="e">
        <f>IF(#REF!=0," ",IF(H555&gt;#REF!,"人工成本超计划成本"," "))</f>
        <v>#REF!</v>
      </c>
      <c r="N555" s="16" t="s">
        <v>1187</v>
      </c>
      <c r="O555" s="16" t="s">
        <v>1187</v>
      </c>
      <c r="P555" s="16" t="e">
        <f t="shared" si="34"/>
        <v>#REF!</v>
      </c>
      <c r="Q555" s="17" t="e">
        <f t="shared" si="35"/>
        <v>#REF!</v>
      </c>
      <c r="R555" s="7">
        <v>0</v>
      </c>
      <c r="S555" s="7">
        <v>437513.32</v>
      </c>
    </row>
    <row r="556" spans="1:19" s="1" customFormat="1" ht="14.4">
      <c r="A556" s="6" t="s">
        <v>1341</v>
      </c>
      <c r="B556" s="7">
        <f t="shared" si="32"/>
        <v>9483.369999999999</v>
      </c>
      <c r="C556" s="8">
        <f t="shared" si="33"/>
        <v>9483.369999999999</v>
      </c>
      <c r="D556" s="8">
        <v>0</v>
      </c>
      <c r="E556" s="9">
        <v>0</v>
      </c>
      <c r="F556" s="10">
        <v>0</v>
      </c>
      <c r="G556" s="10">
        <v>0</v>
      </c>
      <c r="H556" s="10">
        <v>4840.3599999999997</v>
      </c>
      <c r="I556" s="10">
        <v>3497.95</v>
      </c>
      <c r="J556" s="10">
        <v>1145.06</v>
      </c>
      <c r="K556" s="11" t="e">
        <f>VLOOKUP(A556,[2]Sheet4!I:M,2,0)</f>
        <v>#N/A</v>
      </c>
      <c r="L556" s="12" t="e">
        <f>IF(#REF!=0," ",IF((D556+E556+G556)&gt;#REF!,"服务费超计划成本",""))</f>
        <v>#REF!</v>
      </c>
      <c r="M556" s="15" t="e">
        <f>IF(#REF!=0," ",IF(H556&gt;#REF!,"人工成本超计划成本"," "))</f>
        <v>#REF!</v>
      </c>
      <c r="N556" s="16" t="s">
        <v>1187</v>
      </c>
      <c r="O556" s="16" t="s">
        <v>1187</v>
      </c>
      <c r="P556" s="16" t="e">
        <f t="shared" si="34"/>
        <v>#REF!</v>
      </c>
      <c r="Q556" s="17" t="e">
        <f t="shared" si="35"/>
        <v>#REF!</v>
      </c>
      <c r="R556" s="7">
        <v>0</v>
      </c>
      <c r="S556" s="7">
        <v>9483.3700000000008</v>
      </c>
    </row>
    <row r="557" spans="1:19" s="1" customFormat="1" ht="14.4">
      <c r="A557" s="6" t="s">
        <v>1342</v>
      </c>
      <c r="B557" s="7">
        <f t="shared" si="32"/>
        <v>156789.99599999998</v>
      </c>
      <c r="C557" s="8">
        <f t="shared" si="33"/>
        <v>72139.995999999999</v>
      </c>
      <c r="D557" s="8">
        <v>18000</v>
      </c>
      <c r="E557" s="9">
        <v>66650</v>
      </c>
      <c r="F557" s="10">
        <v>0</v>
      </c>
      <c r="G557" s="10">
        <v>72139.995999999999</v>
      </c>
      <c r="H557" s="10">
        <v>0</v>
      </c>
      <c r="I557" s="10">
        <v>0</v>
      </c>
      <c r="J557" s="10">
        <v>0</v>
      </c>
      <c r="K557" s="11" t="e">
        <f>VLOOKUP(A557,[2]Sheet4!I:M,2,0)</f>
        <v>#N/A</v>
      </c>
      <c r="L557" s="12" t="e">
        <f>IF(#REF!=0," ",IF((D557+E557+G557)&gt;#REF!,"服务费超计划成本",""))</f>
        <v>#REF!</v>
      </c>
      <c r="M557" s="15" t="e">
        <f>IF(#REF!=0," ",IF(H557&gt;#REF!,"人工成本超计划成本"," "))</f>
        <v>#REF!</v>
      </c>
      <c r="N557" s="16" t="s">
        <v>1187</v>
      </c>
      <c r="O557" s="16" t="s">
        <v>1187</v>
      </c>
      <c r="P557" s="16" t="e">
        <f t="shared" si="34"/>
        <v>#REF!</v>
      </c>
      <c r="Q557" s="17" t="e">
        <f t="shared" si="35"/>
        <v>#REF!</v>
      </c>
      <c r="R557" s="7">
        <v>0</v>
      </c>
      <c r="S557" s="7">
        <v>68056.600000000006</v>
      </c>
    </row>
    <row r="558" spans="1:19" s="1" customFormat="1" ht="14.4">
      <c r="A558" s="6" t="s">
        <v>1343</v>
      </c>
      <c r="B558" s="7">
        <f t="shared" si="32"/>
        <v>-1.8189894035458601E-12</v>
      </c>
      <c r="C558" s="8">
        <f t="shared" si="33"/>
        <v>-1.8189894035458601E-12</v>
      </c>
      <c r="D558" s="8">
        <v>0</v>
      </c>
      <c r="E558" s="9">
        <v>0</v>
      </c>
      <c r="F558" s="10">
        <v>0</v>
      </c>
      <c r="G558" s="10">
        <v>0</v>
      </c>
      <c r="H558" s="10">
        <v>0</v>
      </c>
      <c r="I558" s="10">
        <v>-1.8189894035458601E-12</v>
      </c>
      <c r="J558" s="10">
        <v>0</v>
      </c>
      <c r="K558" s="11" t="e">
        <f>VLOOKUP(A558,[2]Sheet4!I:M,2,0)</f>
        <v>#N/A</v>
      </c>
      <c r="L558" s="12" t="e">
        <f>IF(#REF!=0," ",IF((D558+E558+G558)&gt;#REF!,"服务费超计划成本",""))</f>
        <v>#REF!</v>
      </c>
      <c r="M558" s="15" t="e">
        <f>IF(#REF!=0," ",IF(H558&gt;#REF!,"人工成本超计划成本"," "))</f>
        <v>#REF!</v>
      </c>
      <c r="N558" s="16" t="s">
        <v>1187</v>
      </c>
      <c r="O558" s="16" t="s">
        <v>1187</v>
      </c>
      <c r="P558" s="16" t="e">
        <f t="shared" si="34"/>
        <v>#REF!</v>
      </c>
      <c r="Q558" s="17" t="e">
        <f t="shared" si="35"/>
        <v>#REF!</v>
      </c>
      <c r="R558" s="7">
        <v>0</v>
      </c>
      <c r="S558" s="7">
        <v>0</v>
      </c>
    </row>
    <row r="559" spans="1:19" s="1" customFormat="1" ht="14.4">
      <c r="A559" s="6" t="s">
        <v>1344</v>
      </c>
      <c r="B559" s="7">
        <f t="shared" si="32"/>
        <v>0</v>
      </c>
      <c r="C559" s="8">
        <f t="shared" si="33"/>
        <v>0</v>
      </c>
      <c r="D559" s="8">
        <v>0</v>
      </c>
      <c r="E559" s="9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1" t="e">
        <f>VLOOKUP(A559,[2]Sheet4!I:M,2,0)</f>
        <v>#N/A</v>
      </c>
      <c r="L559" s="12" t="e">
        <f>IF(#REF!=0," ",IF((D559+E559+G559)&gt;#REF!,"服务费超计划成本",""))</f>
        <v>#REF!</v>
      </c>
      <c r="M559" s="15" t="e">
        <f>IF(#REF!=0," ",IF(H559&gt;#REF!,"人工成本超计划成本"," "))</f>
        <v>#REF!</v>
      </c>
      <c r="N559" s="16" t="s">
        <v>1187</v>
      </c>
      <c r="O559" s="16" t="s">
        <v>1187</v>
      </c>
      <c r="P559" s="16" t="e">
        <f t="shared" si="34"/>
        <v>#REF!</v>
      </c>
      <c r="Q559" s="17" t="e">
        <f t="shared" si="35"/>
        <v>#REF!</v>
      </c>
      <c r="R559" s="7">
        <v>0</v>
      </c>
      <c r="S559" s="7">
        <v>0</v>
      </c>
    </row>
    <row r="560" spans="1:19" s="1" customFormat="1" ht="14.4">
      <c r="A560" s="6" t="s">
        <v>1345</v>
      </c>
      <c r="B560" s="7">
        <f t="shared" si="32"/>
        <v>350968.37</v>
      </c>
      <c r="C560" s="8">
        <f t="shared" si="33"/>
        <v>350968.37</v>
      </c>
      <c r="D560" s="8">
        <v>0</v>
      </c>
      <c r="E560" s="9">
        <v>0</v>
      </c>
      <c r="F560" s="10">
        <v>0</v>
      </c>
      <c r="G560" s="10">
        <v>0</v>
      </c>
      <c r="H560" s="10">
        <v>266331.40999999997</v>
      </c>
      <c r="I560" s="10">
        <v>61729.34</v>
      </c>
      <c r="J560" s="10">
        <v>22907.62</v>
      </c>
      <c r="K560" s="11" t="e">
        <f>VLOOKUP(A560,[2]Sheet4!I:M,2,0)</f>
        <v>#N/A</v>
      </c>
      <c r="L560" s="12" t="e">
        <f>IF(#REF!=0," ",IF((D560+E560+G560)&gt;#REF!,"服务费超计划成本",""))</f>
        <v>#REF!</v>
      </c>
      <c r="M560" s="15" t="e">
        <f>IF(#REF!=0," ",IF(H560&gt;#REF!,"人工成本超计划成本"," "))</f>
        <v>#REF!</v>
      </c>
      <c r="N560" s="16" t="s">
        <v>1187</v>
      </c>
      <c r="O560" s="16" t="s">
        <v>1187</v>
      </c>
      <c r="P560" s="16" t="e">
        <f t="shared" si="34"/>
        <v>#REF!</v>
      </c>
      <c r="Q560" s="17" t="e">
        <f t="shared" si="35"/>
        <v>#REF!</v>
      </c>
      <c r="R560" s="7">
        <v>0</v>
      </c>
      <c r="S560" s="7">
        <v>350968.37</v>
      </c>
    </row>
    <row r="561" spans="1:19" s="1" customFormat="1" ht="14.4">
      <c r="A561" s="6" t="s">
        <v>1346</v>
      </c>
      <c r="B561" s="7">
        <f t="shared" si="32"/>
        <v>0</v>
      </c>
      <c r="C561" s="8">
        <f t="shared" si="33"/>
        <v>0</v>
      </c>
      <c r="D561" s="8">
        <v>0</v>
      </c>
      <c r="E561" s="9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1" t="e">
        <f>VLOOKUP(A561,[2]Sheet4!I:M,2,0)</f>
        <v>#N/A</v>
      </c>
      <c r="L561" s="12" t="e">
        <f>IF(#REF!=0," ",IF((D561+E561+G561)&gt;#REF!,"服务费超计划成本",""))</f>
        <v>#REF!</v>
      </c>
      <c r="M561" s="15" t="e">
        <f>IF(#REF!=0," ",IF(H561&gt;#REF!,"人工成本超计划成本"," "))</f>
        <v>#REF!</v>
      </c>
      <c r="N561" s="16" t="s">
        <v>1187</v>
      </c>
      <c r="O561" s="16" t="s">
        <v>1187</v>
      </c>
      <c r="P561" s="16" t="e">
        <f t="shared" si="34"/>
        <v>#REF!</v>
      </c>
      <c r="Q561" s="17" t="e">
        <f t="shared" si="35"/>
        <v>#REF!</v>
      </c>
      <c r="R561" s="7">
        <v>0</v>
      </c>
      <c r="S561" s="7">
        <v>0</v>
      </c>
    </row>
    <row r="562" spans="1:19" s="1" customFormat="1" ht="14.4">
      <c r="A562" s="6" t="s">
        <v>1347</v>
      </c>
      <c r="B562" s="7">
        <f t="shared" si="32"/>
        <v>28950</v>
      </c>
      <c r="C562" s="8">
        <f t="shared" si="33"/>
        <v>0</v>
      </c>
      <c r="D562" s="8">
        <v>28950</v>
      </c>
      <c r="E562" s="9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1" t="e">
        <f>VLOOKUP(A562,[2]Sheet4!I:M,2,0)</f>
        <v>#N/A</v>
      </c>
      <c r="L562" s="12" t="e">
        <f>IF(#REF!=0," ",IF((D562+E562+G562)&gt;#REF!,"服务费超计划成本",""))</f>
        <v>#REF!</v>
      </c>
      <c r="M562" s="15" t="e">
        <f>IF(#REF!=0," ",IF(H562&gt;#REF!,"人工成本超计划成本"," "))</f>
        <v>#REF!</v>
      </c>
      <c r="N562" s="16" t="s">
        <v>1187</v>
      </c>
      <c r="O562" s="16" t="s">
        <v>1187</v>
      </c>
      <c r="P562" s="16" t="e">
        <f t="shared" si="34"/>
        <v>#REF!</v>
      </c>
      <c r="Q562" s="17" t="e">
        <f t="shared" si="35"/>
        <v>#REF!</v>
      </c>
      <c r="R562" s="7">
        <v>0</v>
      </c>
      <c r="S562" s="7">
        <v>0</v>
      </c>
    </row>
    <row r="563" spans="1:19" s="1" customFormat="1" ht="14.4">
      <c r="A563" s="6" t="s">
        <v>1348</v>
      </c>
      <c r="B563" s="7">
        <f t="shared" si="32"/>
        <v>0</v>
      </c>
      <c r="C563" s="8">
        <f t="shared" si="33"/>
        <v>0</v>
      </c>
      <c r="D563" s="8">
        <v>0</v>
      </c>
      <c r="E563" s="9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1" t="e">
        <f>VLOOKUP(A563,[2]Sheet4!I:M,2,0)</f>
        <v>#N/A</v>
      </c>
      <c r="L563" s="12" t="e">
        <f>IF(#REF!=0," ",IF((D563+E563+G563)&gt;#REF!,"服务费超计划成本",""))</f>
        <v>#REF!</v>
      </c>
      <c r="M563" s="15" t="e">
        <f>IF(#REF!=0," ",IF(H563&gt;#REF!,"人工成本超计划成本"," "))</f>
        <v>#REF!</v>
      </c>
      <c r="N563" s="16" t="s">
        <v>1187</v>
      </c>
      <c r="O563" s="16" t="s">
        <v>1187</v>
      </c>
      <c r="P563" s="16" t="e">
        <f t="shared" si="34"/>
        <v>#REF!</v>
      </c>
      <c r="Q563" s="17" t="e">
        <f t="shared" si="35"/>
        <v>#REF!</v>
      </c>
      <c r="R563" s="7">
        <v>0</v>
      </c>
      <c r="S563" s="7">
        <v>0</v>
      </c>
    </row>
    <row r="564" spans="1:19" s="1" customFormat="1" ht="14.4">
      <c r="A564" s="6" t="s">
        <v>1349</v>
      </c>
      <c r="B564" s="7">
        <f t="shared" si="32"/>
        <v>62243.31</v>
      </c>
      <c r="C564" s="8">
        <f t="shared" si="33"/>
        <v>17803.310000000001</v>
      </c>
      <c r="D564" s="8">
        <v>15840</v>
      </c>
      <c r="E564" s="9">
        <v>28600</v>
      </c>
      <c r="F564" s="10">
        <v>0</v>
      </c>
      <c r="G564" s="10">
        <v>0</v>
      </c>
      <c r="H564" s="10">
        <v>14611.02</v>
      </c>
      <c r="I564" s="10">
        <v>0</v>
      </c>
      <c r="J564" s="10">
        <v>3192.29</v>
      </c>
      <c r="K564" s="11" t="e">
        <f>VLOOKUP(A564,[2]Sheet4!I:M,2,0)</f>
        <v>#N/A</v>
      </c>
      <c r="L564" s="12" t="e">
        <f>IF(#REF!=0," ",IF((D564+E564+G564)&gt;#REF!,"服务费超计划成本",""))</f>
        <v>#REF!</v>
      </c>
      <c r="M564" s="15" t="e">
        <f>IF(#REF!=0," ",IF(H564&gt;#REF!,"人工成本超计划成本"," "))</f>
        <v>#REF!</v>
      </c>
      <c r="N564" s="16" t="s">
        <v>1187</v>
      </c>
      <c r="O564" s="16" t="s">
        <v>1187</v>
      </c>
      <c r="P564" s="16" t="e">
        <f t="shared" si="34"/>
        <v>#REF!</v>
      </c>
      <c r="Q564" s="17" t="e">
        <f t="shared" si="35"/>
        <v>#REF!</v>
      </c>
      <c r="R564" s="7">
        <v>0</v>
      </c>
      <c r="S564" s="7">
        <v>17803.310000000001</v>
      </c>
    </row>
    <row r="565" spans="1:19" s="1" customFormat="1" ht="14.4">
      <c r="A565" s="6" t="s">
        <v>148</v>
      </c>
      <c r="B565" s="7">
        <f t="shared" si="32"/>
        <v>570000</v>
      </c>
      <c r="C565" s="8">
        <f t="shared" si="33"/>
        <v>477000</v>
      </c>
      <c r="D565" s="8">
        <v>0</v>
      </c>
      <c r="E565" s="9">
        <v>93000</v>
      </c>
      <c r="F565" s="10">
        <v>0</v>
      </c>
      <c r="G565" s="10">
        <v>477000</v>
      </c>
      <c r="H565" s="10">
        <v>0</v>
      </c>
      <c r="I565" s="10">
        <v>0</v>
      </c>
      <c r="J565" s="10">
        <v>0</v>
      </c>
      <c r="K565" s="11" t="e">
        <f>VLOOKUP(A565,[2]Sheet4!I:M,2,0)</f>
        <v>#N/A</v>
      </c>
      <c r="L565" s="12" t="e">
        <f>IF(#REF!=0," ",IF((D565+E565+G565)&gt;#REF!,"服务费超计划成本",""))</f>
        <v>#REF!</v>
      </c>
      <c r="M565" s="15" t="e">
        <f>IF(#REF!=0," ",IF(H565&gt;#REF!,"人工成本超计划成本"," "))</f>
        <v>#REF!</v>
      </c>
      <c r="N565" s="16" t="s">
        <v>1187</v>
      </c>
      <c r="O565" s="16" t="s">
        <v>1187</v>
      </c>
      <c r="P565" s="16" t="e">
        <f t="shared" si="34"/>
        <v>#REF!</v>
      </c>
      <c r="Q565" s="17" t="e">
        <f t="shared" si="35"/>
        <v>#REF!</v>
      </c>
      <c r="R565" s="7">
        <v>0</v>
      </c>
      <c r="S565" s="7">
        <v>450000</v>
      </c>
    </row>
    <row r="566" spans="1:19" s="1" customFormat="1" ht="14.4">
      <c r="A566" s="6" t="s">
        <v>1350</v>
      </c>
      <c r="B566" s="7">
        <f t="shared" si="32"/>
        <v>2475.21</v>
      </c>
      <c r="C566" s="8">
        <f t="shared" si="33"/>
        <v>2475.21</v>
      </c>
      <c r="D566" s="8">
        <v>0</v>
      </c>
      <c r="E566" s="9">
        <v>0</v>
      </c>
      <c r="F566" s="10">
        <v>0</v>
      </c>
      <c r="G566" s="10">
        <v>0</v>
      </c>
      <c r="H566" s="10">
        <v>1511.8</v>
      </c>
      <c r="I566" s="10">
        <v>0</v>
      </c>
      <c r="J566" s="10">
        <v>963.41</v>
      </c>
      <c r="K566" s="11" t="e">
        <f>VLOOKUP(A566,[2]Sheet4!I:M,2,0)</f>
        <v>#N/A</v>
      </c>
      <c r="L566" s="12" t="e">
        <f>IF(#REF!=0," ",IF((D566+E566+G566)&gt;#REF!,"服务费超计划成本",""))</f>
        <v>#REF!</v>
      </c>
      <c r="M566" s="15" t="e">
        <f>IF(#REF!=0," ",IF(H566&gt;#REF!,"人工成本超计划成本"," "))</f>
        <v>#REF!</v>
      </c>
      <c r="N566" s="16" t="s">
        <v>1187</v>
      </c>
      <c r="O566" s="16" t="s">
        <v>1187</v>
      </c>
      <c r="P566" s="16" t="e">
        <f t="shared" si="34"/>
        <v>#REF!</v>
      </c>
      <c r="Q566" s="17" t="e">
        <f t="shared" si="35"/>
        <v>#REF!</v>
      </c>
      <c r="R566" s="7">
        <v>0</v>
      </c>
      <c r="S566" s="7">
        <v>2475.21</v>
      </c>
    </row>
    <row r="567" spans="1:19" s="1" customFormat="1" ht="14.4">
      <c r="A567" s="6" t="s">
        <v>1351</v>
      </c>
      <c r="B567" s="7">
        <f t="shared" si="32"/>
        <v>1007202.562</v>
      </c>
      <c r="C567" s="8">
        <f t="shared" si="33"/>
        <v>174947.06200000001</v>
      </c>
      <c r="D567" s="8">
        <v>280495.5</v>
      </c>
      <c r="E567" s="9">
        <v>551760</v>
      </c>
      <c r="F567" s="10">
        <v>0</v>
      </c>
      <c r="G567" s="10">
        <v>4104.0020000000004</v>
      </c>
      <c r="H567" s="10">
        <v>132407.82</v>
      </c>
      <c r="I567" s="10">
        <v>22607.34</v>
      </c>
      <c r="J567" s="10">
        <v>15827.9</v>
      </c>
      <c r="K567" s="11" t="e">
        <f>VLOOKUP(A567,[2]Sheet4!I:M,2,0)</f>
        <v>#N/A</v>
      </c>
      <c r="L567" s="12" t="e">
        <f>IF(#REF!=0," ",IF((D567+E567+G567)&gt;#REF!,"服务费超计划成本",""))</f>
        <v>#REF!</v>
      </c>
      <c r="M567" s="15" t="e">
        <f>IF(#REF!=0," ",IF(H567&gt;#REF!,"人工成本超计划成本"," "))</f>
        <v>#REF!</v>
      </c>
      <c r="N567" s="16" t="s">
        <v>1187</v>
      </c>
      <c r="O567" s="16" t="s">
        <v>1187</v>
      </c>
      <c r="P567" s="16" t="e">
        <f t="shared" si="34"/>
        <v>#REF!</v>
      </c>
      <c r="Q567" s="17" t="e">
        <f t="shared" si="35"/>
        <v>#REF!</v>
      </c>
      <c r="R567" s="7">
        <v>0</v>
      </c>
      <c r="S567" s="7">
        <v>174714.76</v>
      </c>
    </row>
    <row r="568" spans="1:19" s="1" customFormat="1" ht="14.4">
      <c r="A568" s="6" t="s">
        <v>1352</v>
      </c>
      <c r="B568" s="7">
        <f t="shared" si="32"/>
        <v>105909.9954</v>
      </c>
      <c r="C568" s="8">
        <f t="shared" si="33"/>
        <v>105909.9954</v>
      </c>
      <c r="D568" s="8">
        <v>0</v>
      </c>
      <c r="E568" s="9">
        <v>0</v>
      </c>
      <c r="F568" s="10">
        <v>0</v>
      </c>
      <c r="G568" s="10">
        <v>105909.9954</v>
      </c>
      <c r="H568" s="10">
        <v>0</v>
      </c>
      <c r="I568" s="10">
        <v>0</v>
      </c>
      <c r="J568" s="10">
        <v>0</v>
      </c>
      <c r="K568" s="11" t="e">
        <f>VLOOKUP(A568,[2]Sheet4!I:M,2,0)</f>
        <v>#N/A</v>
      </c>
      <c r="L568" s="12" t="e">
        <f>IF(#REF!=0," ",IF((D568+E568+G568)&gt;#REF!,"服务费超计划成本",""))</f>
        <v>#REF!</v>
      </c>
      <c r="M568" s="15" t="e">
        <f>IF(#REF!=0," ",IF(H568&gt;#REF!,"人工成本超计划成本"," "))</f>
        <v>#REF!</v>
      </c>
      <c r="N568" s="16" t="s">
        <v>1187</v>
      </c>
      <c r="O568" s="16" t="s">
        <v>1187</v>
      </c>
      <c r="P568" s="16" t="e">
        <f t="shared" si="34"/>
        <v>#REF!</v>
      </c>
      <c r="Q568" s="17" t="e">
        <f t="shared" si="35"/>
        <v>#REF!</v>
      </c>
      <c r="R568" s="7">
        <v>0</v>
      </c>
      <c r="S568" s="7">
        <v>99915.09</v>
      </c>
    </row>
    <row r="569" spans="1:19" s="1" customFormat="1" ht="14.4">
      <c r="A569" s="6" t="s">
        <v>168</v>
      </c>
      <c r="B569" s="7">
        <f t="shared" si="32"/>
        <v>458635.56999999995</v>
      </c>
      <c r="C569" s="8">
        <f t="shared" si="33"/>
        <v>458635.56999999995</v>
      </c>
      <c r="D569" s="8">
        <v>0</v>
      </c>
      <c r="E569" s="9">
        <v>0</v>
      </c>
      <c r="F569" s="10">
        <v>0</v>
      </c>
      <c r="G569" s="10">
        <v>0</v>
      </c>
      <c r="H569" s="10">
        <v>279264.34999999998</v>
      </c>
      <c r="I569" s="10">
        <v>140994.09</v>
      </c>
      <c r="J569" s="10">
        <v>38377.129999999997</v>
      </c>
      <c r="K569" s="11" t="e">
        <f>VLOOKUP(A569,[2]Sheet4!I:M,2,0)</f>
        <v>#N/A</v>
      </c>
      <c r="L569" s="12" t="e">
        <f>IF(#REF!=0," ",IF((D569+E569+G569)&gt;#REF!,"服务费超计划成本",""))</f>
        <v>#REF!</v>
      </c>
      <c r="M569" s="15" t="e">
        <f>IF(#REF!=0," ",IF(H569&gt;#REF!,"人工成本超计划成本"," "))</f>
        <v>#REF!</v>
      </c>
      <c r="N569" s="16" t="s">
        <v>1187</v>
      </c>
      <c r="O569" s="16" t="s">
        <v>1187</v>
      </c>
      <c r="P569" s="16" t="e">
        <f t="shared" si="34"/>
        <v>#REF!</v>
      </c>
      <c r="Q569" s="17" t="e">
        <f t="shared" si="35"/>
        <v>#REF!</v>
      </c>
      <c r="R569" s="7">
        <v>0</v>
      </c>
      <c r="S569" s="7">
        <v>458635.57</v>
      </c>
    </row>
    <row r="570" spans="1:19" s="1" customFormat="1" ht="14.4">
      <c r="A570" s="6" t="s">
        <v>1353</v>
      </c>
      <c r="B570" s="7">
        <f t="shared" si="32"/>
        <v>93465</v>
      </c>
      <c r="C570" s="8">
        <f t="shared" si="33"/>
        <v>0</v>
      </c>
      <c r="D570" s="8">
        <v>18630</v>
      </c>
      <c r="E570" s="9">
        <v>74835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1" t="e">
        <f>VLOOKUP(A570,[2]Sheet4!I:M,2,0)</f>
        <v>#N/A</v>
      </c>
      <c r="L570" s="12" t="e">
        <f>IF(#REF!=0," ",IF((D570+E570+G570)&gt;#REF!,"服务费超计划成本",""))</f>
        <v>#REF!</v>
      </c>
      <c r="M570" s="15" t="e">
        <f>IF(#REF!=0," ",IF(H570&gt;#REF!,"人工成本超计划成本"," "))</f>
        <v>#REF!</v>
      </c>
      <c r="N570" s="16" t="s">
        <v>1187</v>
      </c>
      <c r="O570" s="16" t="s">
        <v>1187</v>
      </c>
      <c r="P570" s="16" t="e">
        <f t="shared" si="34"/>
        <v>#REF!</v>
      </c>
      <c r="Q570" s="17" t="e">
        <f t="shared" si="35"/>
        <v>#REF!</v>
      </c>
      <c r="R570" s="7">
        <v>0</v>
      </c>
      <c r="S570" s="7">
        <v>0</v>
      </c>
    </row>
    <row r="571" spans="1:19" s="1" customFormat="1" ht="14.4">
      <c r="A571" s="6" t="s">
        <v>1354</v>
      </c>
      <c r="B571" s="7">
        <f t="shared" si="32"/>
        <v>30070.02</v>
      </c>
      <c r="C571" s="8">
        <f t="shared" si="33"/>
        <v>30070.02</v>
      </c>
      <c r="D571" s="8">
        <v>0</v>
      </c>
      <c r="E571" s="9">
        <v>0</v>
      </c>
      <c r="F571" s="10">
        <v>0</v>
      </c>
      <c r="G571" s="10">
        <v>0</v>
      </c>
      <c r="H571" s="10">
        <v>27448.34</v>
      </c>
      <c r="I571" s="10">
        <v>0</v>
      </c>
      <c r="J571" s="10">
        <v>2621.68</v>
      </c>
      <c r="K571" s="11" t="e">
        <f>VLOOKUP(A571,[2]Sheet4!I:M,2,0)</f>
        <v>#N/A</v>
      </c>
      <c r="L571" s="12" t="e">
        <f>IF(#REF!=0," ",IF((D571+E571+G571)&gt;#REF!,"服务费超计划成本",""))</f>
        <v>#REF!</v>
      </c>
      <c r="M571" s="15" t="e">
        <f>IF(#REF!=0," ",IF(H571&gt;#REF!,"人工成本超计划成本"," "))</f>
        <v>#REF!</v>
      </c>
      <c r="N571" s="16" t="s">
        <v>1187</v>
      </c>
      <c r="O571" s="16" t="s">
        <v>1187</v>
      </c>
      <c r="P571" s="16" t="e">
        <f t="shared" si="34"/>
        <v>#REF!</v>
      </c>
      <c r="Q571" s="17" t="e">
        <f t="shared" si="35"/>
        <v>#REF!</v>
      </c>
      <c r="R571" s="7">
        <v>0</v>
      </c>
      <c r="S571" s="7">
        <v>30070.02</v>
      </c>
    </row>
    <row r="572" spans="1:19" s="1" customFormat="1" ht="14.4">
      <c r="A572" s="6" t="s">
        <v>1355</v>
      </c>
      <c r="B572" s="7">
        <f t="shared" si="32"/>
        <v>75400</v>
      </c>
      <c r="C572" s="8">
        <f t="shared" si="33"/>
        <v>0</v>
      </c>
      <c r="D572" s="8">
        <v>23790</v>
      </c>
      <c r="E572" s="9">
        <v>51610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1" t="e">
        <f>VLOOKUP(A572,[2]Sheet4!I:M,2,0)</f>
        <v>#N/A</v>
      </c>
      <c r="L572" s="12" t="e">
        <f>IF(#REF!=0," ",IF((D572+E572+G572)&gt;#REF!,"服务费超计划成本",""))</f>
        <v>#REF!</v>
      </c>
      <c r="M572" s="15" t="e">
        <f>IF(#REF!=0," ",IF(H572&gt;#REF!,"人工成本超计划成本"," "))</f>
        <v>#REF!</v>
      </c>
      <c r="N572" s="16" t="s">
        <v>1187</v>
      </c>
      <c r="O572" s="16" t="s">
        <v>1187</v>
      </c>
      <c r="P572" s="16" t="e">
        <f t="shared" si="34"/>
        <v>#REF!</v>
      </c>
      <c r="Q572" s="17" t="e">
        <f t="shared" si="35"/>
        <v>#REF!</v>
      </c>
      <c r="R572" s="7">
        <v>0</v>
      </c>
      <c r="S572" s="7">
        <v>0</v>
      </c>
    </row>
    <row r="573" spans="1:19" s="1" customFormat="1" ht="14.4">
      <c r="A573" s="6" t="s">
        <v>271</v>
      </c>
      <c r="B573" s="7">
        <f t="shared" si="32"/>
        <v>128687.37479999999</v>
      </c>
      <c r="C573" s="8">
        <f t="shared" si="33"/>
        <v>128687.37479999999</v>
      </c>
      <c r="D573" s="8">
        <v>0</v>
      </c>
      <c r="E573" s="9">
        <v>0</v>
      </c>
      <c r="F573" s="10">
        <v>0</v>
      </c>
      <c r="G573" s="10">
        <v>89153.504799999995</v>
      </c>
      <c r="H573" s="10">
        <v>0</v>
      </c>
      <c r="I573" s="10">
        <v>39533.870000000003</v>
      </c>
      <c r="J573" s="10">
        <v>0</v>
      </c>
      <c r="K573" s="11" t="e">
        <f>VLOOKUP(A573,[2]Sheet4!I:M,2,0)</f>
        <v>#N/A</v>
      </c>
      <c r="L573" s="12" t="e">
        <f>IF(#REF!=0," ",IF((D573+E573+G573)&gt;#REF!,"服务费超计划成本",""))</f>
        <v>#REF!</v>
      </c>
      <c r="M573" s="15" t="e">
        <f>IF(#REF!=0," ",IF(H573&gt;#REF!,"人工成本超计划成本"," "))</f>
        <v>#REF!</v>
      </c>
      <c r="N573" s="16" t="s">
        <v>1187</v>
      </c>
      <c r="O573" s="16" t="s">
        <v>1187</v>
      </c>
      <c r="P573" s="16" t="e">
        <f t="shared" si="34"/>
        <v>#REF!</v>
      </c>
      <c r="Q573" s="17" t="e">
        <f t="shared" si="35"/>
        <v>#REF!</v>
      </c>
      <c r="R573" s="7">
        <v>0</v>
      </c>
      <c r="S573" s="7">
        <v>123640.95</v>
      </c>
    </row>
    <row r="574" spans="1:19" s="1" customFormat="1" ht="14.4">
      <c r="A574" s="6" t="s">
        <v>1356</v>
      </c>
      <c r="B574" s="7">
        <f t="shared" si="32"/>
        <v>47183.07</v>
      </c>
      <c r="C574" s="8">
        <f t="shared" si="33"/>
        <v>47183.07</v>
      </c>
      <c r="D574" s="8">
        <v>0</v>
      </c>
      <c r="E574" s="9">
        <v>0</v>
      </c>
      <c r="F574" s="10">
        <v>0</v>
      </c>
      <c r="G574" s="10">
        <v>0</v>
      </c>
      <c r="H574" s="10">
        <v>22584.91</v>
      </c>
      <c r="I574" s="10">
        <v>18599.009999999998</v>
      </c>
      <c r="J574" s="10">
        <v>5999.15</v>
      </c>
      <c r="K574" s="11" t="e">
        <f>VLOOKUP(A574,[2]Sheet4!I:M,2,0)</f>
        <v>#N/A</v>
      </c>
      <c r="L574" s="12" t="e">
        <f>IF(#REF!=0," ",IF((D574+E574+G574)&gt;#REF!,"服务费超计划成本",""))</f>
        <v>#REF!</v>
      </c>
      <c r="M574" s="15" t="e">
        <f>IF(#REF!=0," ",IF(H574&gt;#REF!,"人工成本超计划成本"," "))</f>
        <v>#REF!</v>
      </c>
      <c r="N574" s="16" t="s">
        <v>1187</v>
      </c>
      <c r="O574" s="16" t="s">
        <v>1187</v>
      </c>
      <c r="P574" s="16" t="e">
        <f t="shared" si="34"/>
        <v>#REF!</v>
      </c>
      <c r="Q574" s="17" t="e">
        <f t="shared" si="35"/>
        <v>#REF!</v>
      </c>
      <c r="R574" s="7">
        <v>0</v>
      </c>
      <c r="S574" s="7">
        <v>47183.07</v>
      </c>
    </row>
    <row r="575" spans="1:19" ht="14.4">
      <c r="A575" s="6" t="s">
        <v>214</v>
      </c>
      <c r="B575" s="7">
        <f t="shared" si="32"/>
        <v>110999.9988</v>
      </c>
      <c r="C575" s="8">
        <f t="shared" si="33"/>
        <v>110999.9988</v>
      </c>
      <c r="D575" s="8">
        <v>0</v>
      </c>
      <c r="E575" s="9">
        <v>0</v>
      </c>
      <c r="F575" s="10">
        <v>0</v>
      </c>
      <c r="G575" s="10">
        <v>110999.9988</v>
      </c>
      <c r="H575" s="10">
        <v>0</v>
      </c>
      <c r="I575" s="10">
        <v>0</v>
      </c>
      <c r="J575" s="10">
        <v>0</v>
      </c>
      <c r="K575" s="11" t="e">
        <f>VLOOKUP(A575,[2]Sheet4!I:M,2,0)</f>
        <v>#N/A</v>
      </c>
      <c r="L575" s="12" t="e">
        <f>IF(#REF!=0," ",IF((D575+E575+G575)&gt;#REF!,"服务费超计划成本",""))</f>
        <v>#REF!</v>
      </c>
      <c r="M575" s="15" t="e">
        <f>IF(#REF!=0," ",IF(H575&gt;#REF!,"人工成本超计划成本"," "))</f>
        <v>#REF!</v>
      </c>
      <c r="N575" s="20"/>
      <c r="O575" s="20"/>
      <c r="P575" s="16" t="e">
        <f t="shared" si="34"/>
        <v>#REF!</v>
      </c>
      <c r="Q575" s="17" t="e">
        <f t="shared" si="35"/>
        <v>#REF!</v>
      </c>
      <c r="R575" s="7">
        <v>0</v>
      </c>
      <c r="S575" s="7">
        <v>104716.98</v>
      </c>
    </row>
    <row r="576" spans="1:19" ht="14.4">
      <c r="A576" s="6" t="s">
        <v>1357</v>
      </c>
      <c r="B576" s="7">
        <f t="shared" si="32"/>
        <v>277097.20160000003</v>
      </c>
      <c r="C576" s="8">
        <f t="shared" si="33"/>
        <v>277097.20160000003</v>
      </c>
      <c r="D576" s="8">
        <v>0</v>
      </c>
      <c r="E576" s="9">
        <v>0</v>
      </c>
      <c r="F576" s="10">
        <v>0</v>
      </c>
      <c r="G576" s="10">
        <v>112760.0016</v>
      </c>
      <c r="H576" s="10">
        <v>90180.44</v>
      </c>
      <c r="I576" s="10">
        <v>56851.68</v>
      </c>
      <c r="J576" s="10">
        <v>17305.080000000002</v>
      </c>
      <c r="K576" s="11" t="e">
        <f>VLOOKUP(A576,[2]Sheet4!I:M,2,0)</f>
        <v>#N/A</v>
      </c>
      <c r="L576" s="12" t="e">
        <f>IF(#REF!=0," ",IF((D576+E576+G576)&gt;#REF!,"服务费超计划成本",""))</f>
        <v>#REF!</v>
      </c>
      <c r="M576" s="15" t="e">
        <f>IF(#REF!=0," ",IF(H576&gt;#REF!,"人工成本超计划成本"," "))</f>
        <v>#REF!</v>
      </c>
      <c r="N576" s="20"/>
      <c r="O576" s="20"/>
      <c r="P576" s="16" t="e">
        <f t="shared" si="34"/>
        <v>#REF!</v>
      </c>
      <c r="Q576" s="17" t="e">
        <f t="shared" si="35"/>
        <v>#REF!</v>
      </c>
      <c r="R576" s="7">
        <v>0</v>
      </c>
      <c r="S576" s="7">
        <v>270714.56</v>
      </c>
    </row>
    <row r="577" spans="1:19" ht="14.4">
      <c r="A577" s="6" t="s">
        <v>1358</v>
      </c>
      <c r="B577" s="7">
        <f t="shared" si="32"/>
        <v>66960</v>
      </c>
      <c r="C577" s="8">
        <f t="shared" si="33"/>
        <v>0</v>
      </c>
      <c r="D577" s="8">
        <v>12720</v>
      </c>
      <c r="E577" s="9">
        <v>54240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1" t="e">
        <f>VLOOKUP(A577,[2]Sheet4!I:M,2,0)</f>
        <v>#N/A</v>
      </c>
      <c r="L577" s="12" t="e">
        <f>IF(#REF!=0," ",IF((D577+E577+G577)&gt;#REF!,"服务费超计划成本",""))</f>
        <v>#REF!</v>
      </c>
      <c r="M577" s="15" t="e">
        <f>IF(#REF!=0," ",IF(H577&gt;#REF!,"人工成本超计划成本"," "))</f>
        <v>#REF!</v>
      </c>
      <c r="N577" s="20"/>
      <c r="O577" s="20"/>
      <c r="P577" s="16" t="e">
        <f t="shared" si="34"/>
        <v>#REF!</v>
      </c>
      <c r="Q577" s="17" t="e">
        <f t="shared" si="35"/>
        <v>#REF!</v>
      </c>
      <c r="R577" s="7">
        <v>0</v>
      </c>
      <c r="S577" s="7">
        <v>0</v>
      </c>
    </row>
    <row r="578" spans="1:19" ht="14.4">
      <c r="A578" s="6" t="s">
        <v>1359</v>
      </c>
      <c r="B578" s="7">
        <f t="shared" si="32"/>
        <v>136530.00880000001</v>
      </c>
      <c r="C578" s="8">
        <f t="shared" si="33"/>
        <v>69510.008799999996</v>
      </c>
      <c r="D578" s="8">
        <v>15120</v>
      </c>
      <c r="E578" s="9">
        <v>51900</v>
      </c>
      <c r="F578" s="10">
        <v>0</v>
      </c>
      <c r="G578" s="10">
        <v>69510.008799999996</v>
      </c>
      <c r="H578" s="10">
        <v>0</v>
      </c>
      <c r="I578" s="10">
        <v>0</v>
      </c>
      <c r="J578" s="10">
        <v>0</v>
      </c>
      <c r="K578" s="11" t="e">
        <f>VLOOKUP(A578,[2]Sheet4!I:M,2,0)</f>
        <v>#N/A</v>
      </c>
      <c r="L578" s="12" t="e">
        <f>IF(#REF!=0," ",IF((D578+E578+G578)&gt;#REF!,"服务费超计划成本",""))</f>
        <v>#REF!</v>
      </c>
      <c r="M578" s="15" t="e">
        <f>IF(#REF!=0," ",IF(H578&gt;#REF!,"人工成本超计划成本"," "))</f>
        <v>#REF!</v>
      </c>
      <c r="N578" s="20"/>
      <c r="O578" s="20"/>
      <c r="P578" s="16" t="e">
        <f t="shared" si="34"/>
        <v>#REF!</v>
      </c>
      <c r="Q578" s="17" t="e">
        <f t="shared" si="35"/>
        <v>#REF!</v>
      </c>
      <c r="R578" s="7">
        <v>0</v>
      </c>
      <c r="S578" s="7">
        <v>65575.48</v>
      </c>
    </row>
    <row r="579" spans="1:19" ht="14.4">
      <c r="A579" s="6" t="s">
        <v>1360</v>
      </c>
      <c r="B579" s="7">
        <f t="shared" ref="B579:B585" si="36">C579+D579+E579</f>
        <v>81049.8</v>
      </c>
      <c r="C579" s="8">
        <f t="shared" ref="C579:C585" si="37">SUM(F579:J579)</f>
        <v>0</v>
      </c>
      <c r="D579" s="8">
        <v>34025</v>
      </c>
      <c r="E579" s="9">
        <v>47024.800000000003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1" t="e">
        <f>VLOOKUP(A579,[2]Sheet4!I:M,2,0)</f>
        <v>#N/A</v>
      </c>
      <c r="L579" s="12" t="e">
        <f>IF(#REF!=0," ",IF((D579+E579+G579)&gt;#REF!,"服务费超计划成本",""))</f>
        <v>#REF!</v>
      </c>
      <c r="M579" s="15" t="e">
        <f>IF(#REF!=0," ",IF(H579&gt;#REF!,"人工成本超计划成本"," "))</f>
        <v>#REF!</v>
      </c>
      <c r="N579" s="20"/>
      <c r="O579" s="20"/>
      <c r="P579" s="16" t="e">
        <f t="shared" ref="P579:P585" si="38">IF(M579=0," ",IF(N579=" "," ",IF(N579/M579&lt;0.5,"异常","正常")))</f>
        <v>#REF!</v>
      </c>
      <c r="Q579" s="17" t="e">
        <f t="shared" ref="Q579:Q585" si="39">IF(M579=0," ",IF(O579=" "," ",IF(O579/M579&lt;0.5,"异常","正常")))</f>
        <v>#REF!</v>
      </c>
      <c r="R579" s="7">
        <v>0</v>
      </c>
      <c r="S579" s="7">
        <v>0</v>
      </c>
    </row>
    <row r="580" spans="1:19" ht="14.4">
      <c r="A580" s="6" t="s">
        <v>1361</v>
      </c>
      <c r="B580" s="7">
        <f t="shared" si="36"/>
        <v>12600</v>
      </c>
      <c r="C580" s="8">
        <f t="shared" si="37"/>
        <v>0</v>
      </c>
      <c r="D580" s="8">
        <v>12600</v>
      </c>
      <c r="E580" s="9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1" t="e">
        <f>VLOOKUP(A580,[2]Sheet4!I:M,2,0)</f>
        <v>#N/A</v>
      </c>
      <c r="L580" s="12" t="e">
        <f>IF(#REF!=0," ",IF((D580+E580+G580)&gt;#REF!,"服务费超计划成本",""))</f>
        <v>#REF!</v>
      </c>
      <c r="M580" s="15" t="e">
        <f>IF(#REF!=0," ",IF(H580&gt;#REF!,"人工成本超计划成本"," "))</f>
        <v>#REF!</v>
      </c>
      <c r="N580" s="20"/>
      <c r="O580" s="20"/>
      <c r="P580" s="16" t="e">
        <f t="shared" si="38"/>
        <v>#REF!</v>
      </c>
      <c r="Q580" s="17" t="e">
        <f t="shared" si="39"/>
        <v>#REF!</v>
      </c>
      <c r="R580" s="7">
        <v>0</v>
      </c>
      <c r="S580" s="7">
        <v>0</v>
      </c>
    </row>
    <row r="581" spans="1:19" ht="14.4">
      <c r="A581" s="6" t="s">
        <v>1362</v>
      </c>
      <c r="B581" s="7">
        <f t="shared" si="36"/>
        <v>0</v>
      </c>
      <c r="C581" s="8">
        <f t="shared" si="37"/>
        <v>0</v>
      </c>
      <c r="D581" s="8">
        <v>0</v>
      </c>
      <c r="E581" s="9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1" t="e">
        <f>VLOOKUP(A581,[2]Sheet4!I:M,2,0)</f>
        <v>#N/A</v>
      </c>
      <c r="L581" s="12" t="e">
        <f>IF(#REF!=0," ",IF((D581+E581+G581)&gt;#REF!,"服务费超计划成本",""))</f>
        <v>#REF!</v>
      </c>
      <c r="M581" s="15" t="e">
        <f>IF(#REF!=0," ",IF(H581&gt;#REF!,"人工成本超计划成本"," "))</f>
        <v>#REF!</v>
      </c>
      <c r="N581" s="20"/>
      <c r="O581" s="20"/>
      <c r="P581" s="16" t="e">
        <f t="shared" si="38"/>
        <v>#REF!</v>
      </c>
      <c r="Q581" s="17" t="e">
        <f t="shared" si="39"/>
        <v>#REF!</v>
      </c>
      <c r="R581" s="7">
        <v>0</v>
      </c>
      <c r="S581" s="7">
        <v>0</v>
      </c>
    </row>
    <row r="582" spans="1:19" ht="14.4">
      <c r="A582" s="6" t="s">
        <v>1363</v>
      </c>
      <c r="B582" s="7">
        <f t="shared" si="36"/>
        <v>87430</v>
      </c>
      <c r="C582" s="8">
        <f t="shared" si="37"/>
        <v>0</v>
      </c>
      <c r="D582" s="8">
        <v>15435</v>
      </c>
      <c r="E582" s="9">
        <v>71995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1" t="e">
        <f>VLOOKUP(A582,[2]Sheet4!I:M,2,0)</f>
        <v>#N/A</v>
      </c>
      <c r="L582" s="12" t="e">
        <f>IF(#REF!=0," ",IF((D582+E582+G582)&gt;#REF!,"服务费超计划成本",""))</f>
        <v>#REF!</v>
      </c>
      <c r="M582" s="15" t="e">
        <f>IF(#REF!=0," ",IF(H582&gt;#REF!,"人工成本超计划成本"," "))</f>
        <v>#REF!</v>
      </c>
      <c r="N582" s="20"/>
      <c r="O582" s="20"/>
      <c r="P582" s="16" t="e">
        <f t="shared" si="38"/>
        <v>#REF!</v>
      </c>
      <c r="Q582" s="17" t="e">
        <f t="shared" si="39"/>
        <v>#REF!</v>
      </c>
      <c r="R582" s="7">
        <v>0</v>
      </c>
      <c r="S582" s="7">
        <v>0</v>
      </c>
    </row>
    <row r="583" spans="1:19" ht="14.4">
      <c r="A583" s="6" t="s">
        <v>1364</v>
      </c>
      <c r="B583" s="7">
        <f t="shared" si="36"/>
        <v>19593.339999999997</v>
      </c>
      <c r="C583" s="8">
        <f t="shared" si="37"/>
        <v>19593.339999999997</v>
      </c>
      <c r="D583" s="8">
        <v>0</v>
      </c>
      <c r="E583" s="9">
        <v>0</v>
      </c>
      <c r="F583" s="10">
        <v>0</v>
      </c>
      <c r="G583" s="10">
        <v>0</v>
      </c>
      <c r="H583" s="10">
        <v>17928.669999999998</v>
      </c>
      <c r="I583" s="10">
        <v>0</v>
      </c>
      <c r="J583" s="10">
        <v>1664.67</v>
      </c>
      <c r="K583" s="11" t="e">
        <f>VLOOKUP(A583,[2]Sheet4!I:M,2,0)</f>
        <v>#N/A</v>
      </c>
      <c r="L583" s="12" t="e">
        <f>IF(#REF!=0," ",IF((D583+E583+G583)&gt;#REF!,"服务费超计划成本",""))</f>
        <v>#REF!</v>
      </c>
      <c r="M583" s="15" t="e">
        <f>IF(#REF!=0," ",IF(H583&gt;#REF!,"人工成本超计划成本"," "))</f>
        <v>#REF!</v>
      </c>
      <c r="N583" s="20"/>
      <c r="O583" s="20"/>
      <c r="P583" s="16" t="e">
        <f t="shared" si="38"/>
        <v>#REF!</v>
      </c>
      <c r="Q583" s="17" t="e">
        <f t="shared" si="39"/>
        <v>#REF!</v>
      </c>
      <c r="R583" s="7">
        <v>0</v>
      </c>
      <c r="S583" s="21">
        <v>19593.34</v>
      </c>
    </row>
    <row r="584" spans="1:19" ht="14.4">
      <c r="A584" s="6" t="s">
        <v>1365</v>
      </c>
      <c r="B584" s="7">
        <f t="shared" si="36"/>
        <v>31008.260000000002</v>
      </c>
      <c r="C584" s="8">
        <f t="shared" si="37"/>
        <v>14928.26</v>
      </c>
      <c r="D584" s="8">
        <v>16080</v>
      </c>
      <c r="E584" s="9">
        <v>0</v>
      </c>
      <c r="F584" s="10">
        <v>0</v>
      </c>
      <c r="G584" s="10">
        <v>0</v>
      </c>
      <c r="H584" s="10">
        <v>13659.94</v>
      </c>
      <c r="I584" s="10">
        <v>0</v>
      </c>
      <c r="J584" s="10">
        <v>1268.32</v>
      </c>
      <c r="K584" s="11" t="e">
        <f>VLOOKUP(A584,[2]Sheet4!I:M,2,0)</f>
        <v>#N/A</v>
      </c>
      <c r="L584" s="12" t="e">
        <f>IF(#REF!=0," ",IF((D584+E584+G584)&gt;#REF!,"服务费超计划成本",""))</f>
        <v>#REF!</v>
      </c>
      <c r="M584" s="15" t="e">
        <f>IF(#REF!=0," ",IF(H584&gt;#REF!,"人工成本超计划成本"," "))</f>
        <v>#REF!</v>
      </c>
      <c r="N584" s="20"/>
      <c r="O584" s="20"/>
      <c r="P584" s="16" t="e">
        <f t="shared" si="38"/>
        <v>#REF!</v>
      </c>
      <c r="Q584" s="17" t="e">
        <f t="shared" si="39"/>
        <v>#REF!</v>
      </c>
      <c r="R584" s="7">
        <v>0</v>
      </c>
      <c r="S584" s="21">
        <v>14928.26</v>
      </c>
    </row>
    <row r="585" spans="1:19" ht="14.4">
      <c r="A585" s="6" t="s">
        <v>1366</v>
      </c>
      <c r="B585" s="7">
        <f t="shared" si="36"/>
        <v>83823.790000000008</v>
      </c>
      <c r="C585" s="8">
        <f t="shared" si="37"/>
        <v>18654.79</v>
      </c>
      <c r="D585" s="8">
        <v>65169</v>
      </c>
      <c r="E585" s="9">
        <v>0</v>
      </c>
      <c r="F585" s="10">
        <v>0</v>
      </c>
      <c r="G585" s="10">
        <v>0</v>
      </c>
      <c r="H585" s="10">
        <v>16629.02</v>
      </c>
      <c r="I585" s="10">
        <v>0</v>
      </c>
      <c r="J585" s="10">
        <v>2025.77</v>
      </c>
      <c r="K585" s="11" t="e">
        <f>VLOOKUP(A585,[2]Sheet4!I:M,2,0)</f>
        <v>#N/A</v>
      </c>
      <c r="L585" s="12" t="e">
        <f>IF(#REF!=0," ",IF((D585+E585+G585)&gt;#REF!,"服务费超计划成本",""))</f>
        <v>#REF!</v>
      </c>
      <c r="M585" s="15" t="e">
        <f>IF(#REF!=0," ",IF(H585&gt;#REF!,"人工成本超计划成本"," "))</f>
        <v>#REF!</v>
      </c>
      <c r="N585" s="20"/>
      <c r="O585" s="20"/>
      <c r="P585" s="16" t="e">
        <f t="shared" si="38"/>
        <v>#REF!</v>
      </c>
      <c r="Q585" s="17" t="e">
        <f t="shared" si="39"/>
        <v>#REF!</v>
      </c>
      <c r="R585" s="7">
        <v>0</v>
      </c>
      <c r="S585" s="21">
        <v>18654.79</v>
      </c>
    </row>
  </sheetData>
  <sheetProtection formatCells="0" insertHyperlinks="0" autoFilter="0"/>
  <autoFilter ref="A2:S585" xr:uid="{00000000-0009-0000-0000-000005000000}"/>
  <mergeCells count="9">
    <mergeCell ref="S1:S2"/>
    <mergeCell ref="B1:J1"/>
    <mergeCell ref="N1:O1"/>
    <mergeCell ref="P1:Q1"/>
    <mergeCell ref="A1:A2"/>
    <mergeCell ref="K1:K2"/>
    <mergeCell ref="L1:L2"/>
    <mergeCell ref="M1:M2"/>
    <mergeCell ref="R1:R2"/>
  </mergeCells>
  <phoneticPr fontId="32" type="noConversion"/>
  <pageMargins left="0.7" right="0.7" top="0.75" bottom="0.75" header="0.3" footer="0.3"/>
  <pageSetup paperSize="9"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6"/>
  <pixelatorList sheetStid="6"/>
  <pixelatorList sheetStid="19"/>
  <pixelatorList sheetStid="20"/>
  <pixelatorList sheetStid="22"/>
  <pixelatorList sheetStid="21"/>
  <pixelatorList sheetStid="23"/>
</pixelators>
</file>

<file path=customXml/item2.xml><?xml version="1.0" encoding="utf-8"?>
<comments xmlns="https://web.wps.cn/et/2018/main" xmlns:s="http://schemas.openxmlformats.org/spreadsheetml/2006/main">
  <commentList sheetStid="16">
    <comment s:ref="T14" rgbClr="FF0000">
      <item id="{339ececd-d2c2-4ee9-84ce-843176019e37}" isNormal="1">
        <s:text>
          <s:r>
            <s:t xml:space="preserve">卜芸:
新疆电科院测试</s:t>
          </s:r>
        </s:text>
      </item>
    </comment>
    <comment s:ref="T18" rgbClr="FF0000">
      <item id="{4b9b4d1b-0800-41f2-93b0-c2ff10d1f96c}" isNormal="1">
        <s:text>
          <s:r>
            <s:t xml:space="preserve">卜芸:
电科院测试</s:t>
          </s:r>
        </s:text>
      </item>
    </comment>
    <comment s:ref="E35" rgbClr="FF0000">
      <item id="{461a925d-9263-4a0f-8480-af47b6b58d36}" isNormal="1">
        <s:text>
          <s:r>
            <s:t xml:space="preserve">卜芸:
合并入B24623200046</s:t>
          </s:r>
        </s:text>
      </item>
    </comment>
    <comment s:ref="E55" rgbClr="FF0000">
      <item id="{b5ea440a-cc35-4a1f-8f7b-4c911a7ec94c}" isNormal="1">
        <s:text>
          <s:r>
            <s:t xml:space="preserve">卜芸:
38万的合同额包含B24623190131的20万元，本项目合同额只有18万元，B24623190131计划作废，产生的成本移至本项目</s:t>
          </s:r>
        </s:text>
      </item>
    </comment>
  </commentList>
  <commentList sheetStid="6">
    <comment s:ref="C19" rgbClr="FF0000">
      <item id="{6e9251a9-9bb7-4637-97ba-33f5ada1967e}" isNormal="1">
        <s:text>
          <s:r>
            <s:t xml:space="preserve">卜芸:
原项目名称：采集量测数据模型设计项目</s:t>
          </s:r>
        </s:text>
      </item>
    </comment>
    <comment s:ref="B29" rgbClr="FF0000">
      <item id="{347f4adb-fabe-4f49-ab62-a55f604979dc}" isNormal="1">
        <s:text>
          <s:r>
            <s:t xml:space="preserve">卜芸:
同B24623200022是一个项目</s:t>
          </s:r>
        </s:text>
      </item>
    </comment>
    <comment s:ref="B39" rgbClr="FF0000">
      <item id="{109fd68d-05ac-4fd8-b48e-53e76279053c}" isNormal="1">
        <s:text>
          <s:r>
            <s:t xml:space="preserve">卜芸:
同B24623200021是一个项目
</s:t>
          </s:r>
        </s:text>
      </item>
    </comment>
  </commentList>
</comments>
</file>

<file path=customXml/item3.xml><?xml version="1.0" encoding="utf-8"?>
<sheetInterline xmlns="https://web.wps.cn/et/2018/main" xmlns:s="http://schemas.openxmlformats.org/spreadsheetml/2006/main">
  <interlineItem sheetStid="16" interlineOnOff="0" interlineColor="0"/>
  <interlineItem sheetStid="6" interlineOnOff="0" interlineColor="0"/>
  <interlineItem sheetStid="19" interlineOnOff="0" interlineColor="0"/>
  <interlineItem sheetStid="20" interlineOnOff="0" interlineColor="0"/>
  <interlineItem sheetStid="22" interlineOnOff="0" interlineColor="0"/>
  <interlineItem sheetStid="21" interlineOnOff="0" interlineColor="0"/>
  <interlineItem sheetStid="2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6" master=""/>
  <rangeList sheetStid="6" master=""/>
  <rangeList sheetStid="19" master=""/>
  <rangeList sheetStid="20" master=""/>
  <rangeList sheetStid="22" master=""/>
  <rangeList sheetStid="21" master=""/>
  <rangeList sheetStid="2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项目综合信息表</vt:lpstr>
      <vt:lpstr>项目进度跟踪表</vt:lpstr>
      <vt:lpstr>采购清单</vt:lpstr>
      <vt:lpstr>项目明细清单</vt:lpstr>
      <vt:lpstr>项目执行表</vt:lpstr>
      <vt:lpstr>月度监控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张华云</dc:creator>
  <cp:lastModifiedBy>曹杰</cp:lastModifiedBy>
  <cp:lastPrinted>2020-01-03T11:57:00Z</cp:lastPrinted>
  <dcterms:created xsi:type="dcterms:W3CDTF">2020-01-03T09:25:00Z</dcterms:created>
  <dcterms:modified xsi:type="dcterms:W3CDTF">2020-07-29T02:39:06Z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