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o Invest" sheetId="1" r:id="rId4"/>
    <sheet state="visible" name="Perfil" sheetId="2" r:id="rId5"/>
  </sheets>
  <definedNames>
    <definedName name="aporte">'Dio Invest'!$H$18</definedName>
    <definedName name="rendimento_carteira">'Dio Invest'!$H$14</definedName>
    <definedName name="taxa_mensal">'Dio Invest'!$H$20</definedName>
    <definedName name="patrimonio">'Dio Invest'!$H$21</definedName>
    <definedName name="salario">'Dio Invest'!$H$13</definedName>
    <definedName name="tipo_perfil">'Dio Invest'!$F$31</definedName>
    <definedName name="qtd_anos">'Dio Invest'!$H$19</definedName>
    <definedName name="sugestao_investimento">'Dio Invest'!$H$15</definedName>
  </definedNames>
  <calcPr/>
</workbook>
</file>

<file path=xl/sharedStrings.xml><?xml version="1.0" encoding="utf-8"?>
<sst xmlns="http://schemas.openxmlformats.org/spreadsheetml/2006/main" count="69" uniqueCount="34">
  <si>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</si>
  <si>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</si>
  <si>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</si>
  <si>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</si>
  <si>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</si>
  <si>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</si>
  <si>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</si>
  <si>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</si>
  <si>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</si>
  <si>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</si>
  <si>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</si>
  <si>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</si>
  <si>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</si>
  <si>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</si>
  <si>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</si>
  <si>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</si>
  <si>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</si>
  <si>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</si>
  <si>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</si>
  <si>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</si>
  <si>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</si>
  <si>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</si>
  <si>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</si>
  <si>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</si>
  <si>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</si>
  <si>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</si>
  <si>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</si>
  <si>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</si>
  <si>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</si>
  <si>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</si>
  <si>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</si>
  <si>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</si>
  <si>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Moderado-TIJOLO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</si>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</sst>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&quot;R$&quot;\ #,##0.00;[Red]\-&quot;R$&quot;\ #,##0.00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rgb="FFFFFFFF"/>
      <name val="Quattrocento Sans"/>
    </font>
    <font/>
    <font>
      <sz val="12.0"/>
      <color theme="1"/>
      <name val="Quattrocento Sans"/>
    </font>
    <font>
      <sz val="11.0"/>
      <color theme="1"/>
      <name val="Quattrocento Sans"/>
    </font>
    <font>
      <sz val="11.0"/>
      <color theme="1"/>
      <name val="Aptos Narrow"/>
    </font>
    <font>
      <b/>
      <sz val="11.0"/>
      <color theme="1"/>
      <name val="Quattrocento Sans"/>
    </font>
    <font>
      <b/>
      <sz val="12.0"/>
      <color theme="1"/>
      <name val="Quattrocento Sans"/>
    </font>
    <font>
      <b/>
      <sz val="12.0"/>
      <color rgb="FFFFFFFF"/>
      <name val="Quattrocento Sans"/>
    </font>
    <font>
      <sz val="11.0"/>
      <color rgb="FF9C5700"/>
      <name val="Aptos Narrow"/>
    </font>
    <font>
      <sz val="11.0"/>
      <color rgb="FF9C5700"/>
      <name val="Arial"/>
    </font>
    <font>
      <b/>
      <sz val="11.0"/>
      <color theme="1"/>
      <name val="Aptos Narrow"/>
    </font>
    <font>
      <sz val="11.0"/>
      <color rgb="FFFFFFFF"/>
      <name val="Aptos Narrow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196B24"/>
        <bgColor rgb="FF196B24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EB9C"/>
        <bgColor rgb="FFFFEB9C"/>
      </patternFill>
    </fill>
    <fill>
      <patternFill patternType="solid">
        <fgColor rgb="FFAEAEAE"/>
        <bgColor rgb="FFAEAEAE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3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thin">
        <color rgb="FFA5A5A5"/>
      </bottom>
    </border>
    <border>
      <top/>
      <bottom style="thin">
        <color rgb="FFA5A5A5"/>
      </bottom>
    </border>
    <border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medium">
        <color rgb="FF000000"/>
      </right>
      <bottom style="thin">
        <color rgb="FFA5A5A5"/>
      </bottom>
    </border>
    <border>
      <left style="medium">
        <color rgb="FF000000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</border>
    <border>
      <left style="medium">
        <color rgb="FF000000"/>
      </left>
      <top style="thin">
        <color rgb="FFA5A5A5"/>
      </top>
      <bottom style="medium">
        <color rgb="FF000000"/>
      </bottom>
    </border>
    <border>
      <top style="thin">
        <color rgb="FFA5A5A5"/>
      </top>
      <bottom style="medium">
        <color rgb="FF000000"/>
      </bottom>
    </border>
    <border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</border>
    <border>
      <left style="medium">
        <color rgb="FF000000"/>
      </left>
      <right style="thin">
        <color rgb="FF999999"/>
      </right>
      <top style="thin">
        <color rgb="FF999999"/>
      </top>
      <bottom style="medium">
        <color rgb="FF000000"/>
      </bottom>
    </border>
    <border>
      <bottom style="medium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medium">
        <color rgb="FF000000"/>
      </bottom>
    </border>
    <border>
      <right/>
      <top/>
      <bottom/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left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vertical="bottom"/>
    </xf>
    <xf borderId="5" fillId="0" fontId="3" numFmtId="0" xfId="0" applyBorder="1" applyFont="1"/>
    <xf borderId="6" fillId="0" fontId="3" numFmtId="0" xfId="0" applyBorder="1" applyFont="1"/>
    <xf borderId="7" fillId="0" fontId="5" numFmtId="164" xfId="0" applyAlignment="1" applyBorder="1" applyFont="1" applyNumberFormat="1">
      <alignment horizontal="center" vertical="bottom"/>
    </xf>
    <xf borderId="8" fillId="4" fontId="4" numFmtId="0" xfId="0" applyAlignment="1" applyBorder="1" applyFont="1">
      <alignment vertical="bottom"/>
    </xf>
    <xf borderId="9" fillId="0" fontId="3" numFmtId="0" xfId="0" applyBorder="1" applyFont="1"/>
    <xf borderId="10" fillId="0" fontId="3" numFmtId="0" xfId="0" applyBorder="1" applyFont="1"/>
    <xf borderId="11" fillId="0" fontId="5" numFmtId="10" xfId="0" applyAlignment="1" applyBorder="1" applyFont="1" applyNumberFormat="1">
      <alignment horizontal="center" vertical="bottom"/>
    </xf>
    <xf borderId="12" fillId="4" fontId="4" numFmtId="0" xfId="0" applyAlignment="1" applyBorder="1" applyFont="1">
      <alignment vertical="bottom"/>
    </xf>
    <xf borderId="13" fillId="0" fontId="3" numFmtId="0" xfId="0" applyBorder="1" applyFont="1"/>
    <xf borderId="14" fillId="0" fontId="3" numFmtId="0" xfId="0" applyBorder="1" applyFont="1"/>
    <xf borderId="15" fillId="4" fontId="5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vertical="bottom"/>
    </xf>
    <xf borderId="16" fillId="5" fontId="2" numFmtId="0" xfId="0" applyAlignment="1" applyBorder="1" applyFill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7" fillId="0" fontId="7" numFmtId="164" xfId="0" applyAlignment="1" applyBorder="1" applyFont="1" applyNumberFormat="1">
      <alignment horizontal="center" vertical="bottom"/>
    </xf>
    <xf borderId="11" fillId="0" fontId="7" numFmtId="0" xfId="0" applyAlignment="1" applyBorder="1" applyFont="1">
      <alignment horizontal="center" vertical="bottom"/>
    </xf>
    <xf borderId="11" fillId="0" fontId="7" numFmtId="10" xfId="0" applyAlignment="1" applyBorder="1" applyFont="1" applyNumberFormat="1">
      <alignment horizontal="center" vertical="bottom"/>
    </xf>
    <xf borderId="8" fillId="6" fontId="8" numFmtId="0" xfId="0" applyAlignment="1" applyBorder="1" applyFill="1" applyFont="1">
      <alignment vertical="bottom"/>
    </xf>
    <xf borderId="11" fillId="6" fontId="7" numFmtId="165" xfId="0" applyAlignment="1" applyBorder="1" applyFont="1" applyNumberFormat="1">
      <alignment horizontal="center" vertical="bottom"/>
    </xf>
    <xf borderId="12" fillId="6" fontId="8" numFmtId="0" xfId="0" applyAlignment="1" applyBorder="1" applyFont="1">
      <alignment vertical="bottom"/>
    </xf>
    <xf borderId="15" fillId="6" fontId="7" numFmtId="165" xfId="0" applyAlignment="1" applyBorder="1" applyFont="1" applyNumberFormat="1">
      <alignment horizontal="center" vertical="bottom"/>
    </xf>
    <xf borderId="19" fillId="5" fontId="2" numFmtId="0" xfId="0" applyAlignment="1" applyBorder="1" applyFont="1">
      <alignment horizontal="left" readingOrder="0"/>
    </xf>
    <xf borderId="20" fillId="0" fontId="3" numFmtId="0" xfId="0" applyBorder="1" applyFont="1"/>
    <xf borderId="21" fillId="5" fontId="9" numFmtId="0" xfId="0" applyAlignment="1" applyBorder="1" applyFont="1">
      <alignment horizontal="center"/>
    </xf>
    <xf borderId="22" fillId="5" fontId="9" numFmtId="0" xfId="0" applyAlignment="1" applyBorder="1" applyFont="1">
      <alignment horizontal="center"/>
    </xf>
    <xf borderId="23" fillId="6" fontId="4" numFmtId="0" xfId="0" applyAlignment="1" applyBorder="1" applyFont="1">
      <alignment vertical="bottom"/>
    </xf>
    <xf borderId="0" fillId="7" fontId="1" numFmtId="3" xfId="0" applyAlignment="1" applyFill="1" applyFont="1" applyNumberFormat="1">
      <alignment readingOrder="0"/>
    </xf>
    <xf borderId="24" fillId="6" fontId="5" numFmtId="164" xfId="0" applyAlignment="1" applyBorder="1" applyFont="1" applyNumberFormat="1">
      <alignment horizontal="center" vertical="bottom"/>
    </xf>
    <xf borderId="25" fillId="6" fontId="5" numFmtId="164" xfId="0" applyAlignment="1" applyBorder="1" applyFont="1" applyNumberFormat="1">
      <alignment horizontal="center" vertical="bottom"/>
    </xf>
    <xf borderId="26" fillId="6" fontId="4" numFmtId="0" xfId="0" applyAlignment="1" applyBorder="1" applyFont="1">
      <alignment vertical="bottom"/>
    </xf>
    <xf borderId="27" fillId="7" fontId="1" numFmtId="3" xfId="0" applyAlignment="1" applyBorder="1" applyFont="1" applyNumberFormat="1">
      <alignment readingOrder="0"/>
    </xf>
    <xf borderId="28" fillId="6" fontId="5" numFmtId="164" xfId="0" applyAlignment="1" applyBorder="1" applyFont="1" applyNumberFormat="1">
      <alignment horizontal="center" vertical="bottom"/>
    </xf>
    <xf borderId="29" fillId="6" fontId="5" numFmtId="164" xfId="0" applyAlignment="1" applyBorder="1" applyFont="1" applyNumberFormat="1">
      <alignment horizontal="center" vertical="bottom"/>
    </xf>
    <xf borderId="30" fillId="8" fontId="10" numFmtId="0" xfId="0" applyAlignment="1" applyBorder="1" applyFill="1" applyFont="1">
      <alignment vertical="bottom"/>
    </xf>
    <xf borderId="31" fillId="8" fontId="11" numFmtId="0" xfId="0" applyAlignment="1" applyBorder="1" applyFont="1">
      <alignment horizontal="center" readingOrder="0" vertical="bottom"/>
    </xf>
    <xf borderId="31" fillId="8" fontId="6" numFmtId="0" xfId="0" applyAlignment="1" applyBorder="1" applyFont="1">
      <alignment vertical="bottom"/>
    </xf>
    <xf borderId="30" fillId="4" fontId="12" numFmtId="0" xfId="0" applyAlignment="1" applyBorder="1" applyFont="1">
      <alignment shrinkToFit="0" vertical="bottom" wrapText="1"/>
    </xf>
    <xf borderId="31" fillId="4" fontId="12" numFmtId="164" xfId="0" applyAlignment="1" applyBorder="1" applyFont="1" applyNumberFormat="1">
      <alignment horizontal="center" vertical="bottom"/>
    </xf>
    <xf borderId="31" fillId="4" fontId="6" numFmtId="0" xfId="0" applyAlignment="1" applyBorder="1" applyFont="1">
      <alignment vertical="bottom"/>
    </xf>
    <xf borderId="30" fillId="9" fontId="12" numFmtId="0" xfId="0" applyAlignment="1" applyBorder="1" applyFill="1" applyFont="1">
      <alignment horizontal="center" vertical="bottom"/>
    </xf>
    <xf borderId="32" fillId="9" fontId="12" numFmtId="0" xfId="0" applyAlignment="1" applyBorder="1" applyFont="1">
      <alignment horizontal="center" vertical="bottom"/>
    </xf>
    <xf borderId="30" fillId="0" fontId="3" numFmtId="0" xfId="0" applyBorder="1" applyFont="1"/>
    <xf borderId="31" fillId="9" fontId="12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9" xfId="0" applyAlignment="1" applyFont="1" applyNumberFormat="1">
      <alignment horizontal="center" vertical="bottom"/>
    </xf>
    <xf borderId="31" fillId="4" fontId="6" numFmtId="164" xfId="0" applyAlignment="1" applyBorder="1" applyFont="1" applyNumberFormat="1">
      <alignment horizontal="center" vertical="bottom"/>
    </xf>
    <xf borderId="30" fillId="9" fontId="6" numFmtId="0" xfId="0" applyAlignment="1" applyBorder="1" applyFont="1">
      <alignment vertical="bottom"/>
    </xf>
    <xf borderId="31" fillId="9" fontId="6" numFmtId="0" xfId="0" applyAlignment="1" applyBorder="1" applyFont="1">
      <alignment vertical="bottom"/>
    </xf>
    <xf borderId="31" fillId="9" fontId="12" numFmtId="164" xfId="0" applyAlignment="1" applyBorder="1" applyFont="1" applyNumberFormat="1">
      <alignment horizontal="center" vertical="bottom"/>
    </xf>
    <xf borderId="31" fillId="10" fontId="13" numFmtId="0" xfId="0" applyAlignment="1" applyBorder="1" applyFill="1" applyFont="1">
      <alignment vertical="bottom"/>
    </xf>
    <xf borderId="31" fillId="10" fontId="13" numFmtId="0" xfId="0" applyAlignment="1" applyBorder="1" applyFont="1">
      <alignment horizontal="center" vertical="bottom"/>
    </xf>
    <xf borderId="0" fillId="0" fontId="6" numFmtId="0" xfId="0" applyAlignment="1" applyFont="1">
      <alignment horizontal="right" vertical="bottom"/>
    </xf>
    <xf borderId="31" fillId="8" fontId="10" numFmtId="0" xfId="0" applyAlignment="1" applyBorder="1" applyFont="1">
      <alignment vertical="bottom"/>
    </xf>
    <xf borderId="31" fillId="8" fontId="10" numFmtId="9" xfId="0" applyAlignment="1" applyBorder="1" applyFont="1" applyNumberFormat="1">
      <alignment horizontal="right" vertical="bottom"/>
    </xf>
    <xf borderId="27" fillId="0" fontId="6" numFmtId="0" xfId="0" applyAlignment="1" applyBorder="1" applyFont="1">
      <alignment vertical="bottom"/>
    </xf>
    <xf borderId="27" fillId="0" fontId="6" numFmtId="0" xfId="0" applyAlignment="1" applyBorder="1" applyFont="1">
      <alignment horizontal="center" vertical="bottom"/>
    </xf>
    <xf borderId="27" fillId="0" fontId="6" numFmtId="9" xfId="0" applyAlignment="1" applyBorder="1" applyFont="1" applyNumberFormat="1">
      <alignment horizontal="center" vertical="bottom"/>
    </xf>
    <xf borderId="31" fillId="11" fontId="6" numFmtId="0" xfId="0" applyAlignment="1" applyBorder="1" applyFill="1" applyFont="1">
      <alignment vertical="bottom"/>
    </xf>
    <xf borderId="31" fillId="11" fontId="6" numFmtId="0" xfId="0" applyAlignment="1" applyBorder="1" applyFont="1">
      <alignment horizontal="center" vertical="bottom"/>
    </xf>
    <xf borderId="31" fillId="11" fontId="6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0</xdr:row>
      <xdr:rowOff>19050</xdr:rowOff>
    </xdr:from>
    <xdr:ext cx="8429625" cy="20859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5"/>
    <col customWidth="1" min="5" max="5" width="29.25"/>
    <col customWidth="1" min="6" max="6" width="11.63"/>
    <col customWidth="1" min="7" max="7" width="24.13"/>
    <col customWidth="1" min="8" max="8" width="18.5"/>
  </cols>
  <sheetData>
    <row r="2">
      <c r="B2" s="1"/>
      <c r="C2" s="1"/>
      <c r="D2" s="1"/>
    </row>
    <row r="3">
      <c r="B3" s="1"/>
      <c r="C3" s="1"/>
      <c r="D3" s="1"/>
    </row>
    <row r="4">
      <c r="B4" s="1"/>
      <c r="C4" s="1"/>
      <c r="D4" s="1"/>
    </row>
    <row r="5">
      <c r="B5" s="1"/>
      <c r="C5" s="1"/>
      <c r="D5" s="1"/>
    </row>
    <row r="6">
      <c r="B6" s="1"/>
      <c r="C6" s="1"/>
      <c r="D6" s="1"/>
    </row>
    <row r="7">
      <c r="B7" s="1"/>
      <c r="C7" s="1"/>
      <c r="D7" s="1"/>
    </row>
    <row r="8">
      <c r="B8" s="1"/>
      <c r="C8" s="1"/>
      <c r="D8" s="1"/>
    </row>
    <row r="9">
      <c r="B9" s="1"/>
      <c r="C9" s="1"/>
      <c r="D9" s="1"/>
    </row>
    <row r="10">
      <c r="B10" s="1"/>
      <c r="C10" s="1"/>
      <c r="D10" s="1"/>
    </row>
    <row r="11">
      <c r="B11" s="1"/>
      <c r="C11" s="1"/>
      <c r="D11" s="1"/>
    </row>
    <row r="12">
      <c r="B12" s="1"/>
      <c r="C12" s="1"/>
      <c r="D12" s="1"/>
      <c r="E12" s="2" t="s">
        <v>0</v>
      </c>
      <c r="F12" s="3"/>
      <c r="G12" s="3"/>
      <c r="H12" s="4"/>
    </row>
    <row r="13">
      <c r="B13" s="1"/>
      <c r="C13" s="1"/>
      <c r="D13" s="1"/>
      <c r="E13" s="5" t="s">
        <v>1</v>
      </c>
      <c r="F13" s="6"/>
      <c r="G13" s="7"/>
      <c r="H13" s="8">
        <v>2000.0</v>
      </c>
    </row>
    <row r="14">
      <c r="B14" s="1"/>
      <c r="C14" s="1"/>
      <c r="D14" s="1"/>
      <c r="E14" s="9" t="s">
        <v>2</v>
      </c>
      <c r="F14" s="10"/>
      <c r="G14" s="11"/>
      <c r="H14" s="12">
        <v>0.006</v>
      </c>
    </row>
    <row r="15">
      <c r="B15" s="1"/>
      <c r="C15" s="1"/>
      <c r="D15" s="1"/>
      <c r="E15" s="13" t="s">
        <v>3</v>
      </c>
      <c r="F15" s="14"/>
      <c r="G15" s="15"/>
      <c r="H15" s="16">
        <f>H13*30%</f>
        <v>600</v>
      </c>
    </row>
    <row r="16">
      <c r="B16" s="1"/>
      <c r="C16" s="1"/>
      <c r="D16" s="1"/>
      <c r="E16" s="17"/>
      <c r="F16" s="17"/>
      <c r="G16" s="17"/>
      <c r="H16" s="17"/>
    </row>
    <row r="17">
      <c r="B17" s="1"/>
      <c r="C17" s="1"/>
      <c r="D17" s="1"/>
      <c r="E17" s="18" t="s">
        <v>4</v>
      </c>
      <c r="F17" s="19"/>
      <c r="G17" s="19"/>
      <c r="H17" s="20"/>
    </row>
    <row r="18">
      <c r="B18" s="1"/>
      <c r="C18" s="1"/>
      <c r="D18" s="1"/>
      <c r="E18" s="5" t="s">
        <v>5</v>
      </c>
      <c r="F18" s="6"/>
      <c r="G18" s="7"/>
      <c r="H18" s="21">
        <v>200.0</v>
      </c>
    </row>
    <row r="19">
      <c r="B19" s="1"/>
      <c r="C19" s="1"/>
      <c r="D19" s="1"/>
      <c r="E19" s="9" t="s">
        <v>6</v>
      </c>
      <c r="F19" s="10"/>
      <c r="G19" s="11"/>
      <c r="H19" s="22">
        <v>5.0</v>
      </c>
    </row>
    <row r="20">
      <c r="B20" s="1"/>
      <c r="C20" s="1"/>
      <c r="D20" s="1"/>
      <c r="E20" s="9" t="s">
        <v>7</v>
      </c>
      <c r="F20" s="10"/>
      <c r="G20" s="11"/>
      <c r="H20" s="23">
        <v>0.01079</v>
      </c>
    </row>
    <row r="21">
      <c r="B21" s="1"/>
      <c r="C21" s="1"/>
      <c r="D21" s="1"/>
      <c r="E21" s="24" t="s">
        <v>8</v>
      </c>
      <c r="F21" s="10"/>
      <c r="G21" s="11"/>
      <c r="H21" s="25">
        <f>FV(taxa_mensal,qtd_anos*12,aporte*-1)</f>
        <v>16755.3828</v>
      </c>
    </row>
    <row r="22">
      <c r="B22" s="1"/>
      <c r="C22" s="1"/>
      <c r="D22" s="1"/>
      <c r="E22" s="26" t="s">
        <v>9</v>
      </c>
      <c r="F22" s="14"/>
      <c r="G22" s="15"/>
      <c r="H22" s="27">
        <f>patrimonio*rendimento_carteira</f>
        <v>100.5322968</v>
      </c>
    </row>
    <row r="23">
      <c r="B23" s="1"/>
      <c r="C23" s="1"/>
      <c r="D23" s="1"/>
      <c r="E23" s="17"/>
      <c r="F23" s="17"/>
      <c r="G23" s="17"/>
      <c r="H23" s="17"/>
    </row>
    <row r="24">
      <c r="B24" s="1"/>
      <c r="C24" s="1"/>
      <c r="D24" s="1"/>
      <c r="E24" s="28" t="s">
        <v>10</v>
      </c>
      <c r="F24" s="29"/>
      <c r="G24" s="30"/>
      <c r="H24" s="31" t="s">
        <v>11</v>
      </c>
    </row>
    <row r="25">
      <c r="B25" s="1"/>
      <c r="C25" s="1"/>
      <c r="D25" s="1"/>
      <c r="E25" s="32" t="s">
        <v>12</v>
      </c>
      <c r="F25" s="33">
        <v>2.0</v>
      </c>
      <c r="G25" s="34">
        <f t="shared" ref="G25:G29" si="1">FV($H$20,$F25*12,$H$18*-1)</f>
        <v>5445.52546</v>
      </c>
      <c r="H25" s="35">
        <f>G25*rendimento_carteira</f>
        <v>32.67315276</v>
      </c>
    </row>
    <row r="26">
      <c r="B26" s="1"/>
      <c r="C26" s="1"/>
      <c r="D26" s="1"/>
      <c r="E26" s="32" t="s">
        <v>13</v>
      </c>
      <c r="F26" s="33">
        <v>5.0</v>
      </c>
      <c r="G26" s="34">
        <f t="shared" si="1"/>
        <v>16755.3828</v>
      </c>
      <c r="H26" s="35">
        <f>G26*rendimento_carteira</f>
        <v>100.5322968</v>
      </c>
    </row>
    <row r="27">
      <c r="B27" s="1"/>
      <c r="C27" s="1"/>
      <c r="D27" s="1"/>
      <c r="E27" s="32" t="s">
        <v>14</v>
      </c>
      <c r="F27" s="33">
        <v>10.0</v>
      </c>
      <c r="G27" s="34">
        <f t="shared" si="1"/>
        <v>48656.84251</v>
      </c>
      <c r="H27" s="35">
        <f>G27*rendimento_carteira</f>
        <v>291.941055</v>
      </c>
    </row>
    <row r="28">
      <c r="B28" s="1"/>
      <c r="C28" s="1"/>
      <c r="D28" s="1"/>
      <c r="E28" s="32" t="s">
        <v>15</v>
      </c>
      <c r="F28" s="33">
        <v>20.0</v>
      </c>
      <c r="G28" s="34">
        <f t="shared" si="1"/>
        <v>225039.68</v>
      </c>
      <c r="H28" s="35">
        <f>G28*rendimento_carteira</f>
        <v>1350.23808</v>
      </c>
    </row>
    <row r="29">
      <c r="B29" s="1"/>
      <c r="C29" s="1"/>
      <c r="D29" s="1"/>
      <c r="E29" s="36" t="s">
        <v>16</v>
      </c>
      <c r="F29" s="37">
        <v>30.0</v>
      </c>
      <c r="G29" s="38">
        <f t="shared" si="1"/>
        <v>864433.931</v>
      </c>
      <c r="H29" s="39">
        <f>G29*rendimento_carteira</f>
        <v>5186.603586</v>
      </c>
    </row>
    <row r="30">
      <c r="B30" s="1"/>
      <c r="C30" s="1"/>
      <c r="D30" s="1"/>
      <c r="E30" s="17"/>
      <c r="F30" s="17"/>
      <c r="G30" s="17"/>
      <c r="H30" s="17"/>
    </row>
    <row r="31">
      <c r="B31" s="1"/>
      <c r="C31" s="1"/>
      <c r="D31" s="1"/>
      <c r="E31" s="40" t="s">
        <v>17</v>
      </c>
      <c r="F31" s="41" t="s">
        <v>18</v>
      </c>
      <c r="G31" s="42"/>
      <c r="H31" s="42"/>
    </row>
    <row r="32">
      <c r="B32" s="1"/>
      <c r="C32" s="1"/>
      <c r="D32" s="1"/>
      <c r="E32" s="43" t="s">
        <v>19</v>
      </c>
      <c r="F32" s="44">
        <f>aporte</f>
        <v>200</v>
      </c>
      <c r="G32" s="45"/>
      <c r="H32" s="45"/>
    </row>
    <row r="33">
      <c r="B33" s="1"/>
      <c r="C33" s="1"/>
      <c r="D33" s="1"/>
      <c r="E33" s="17"/>
      <c r="F33" s="17"/>
      <c r="G33" s="17"/>
      <c r="H33" s="17"/>
    </row>
    <row r="34">
      <c r="B34" s="1"/>
      <c r="C34" s="1"/>
      <c r="D34" s="1"/>
      <c r="E34" s="46" t="s">
        <v>20</v>
      </c>
      <c r="F34" s="47" t="s">
        <v>21</v>
      </c>
      <c r="G34" s="48"/>
      <c r="H34" s="49" t="s">
        <v>22</v>
      </c>
    </row>
    <row r="35">
      <c r="B35" s="1"/>
      <c r="C35" s="1"/>
      <c r="D35" s="1"/>
      <c r="E35" s="50" t="s">
        <v>23</v>
      </c>
      <c r="F35" s="51">
        <f>VLOOKUP(tipo_perfil&amp;"-"&amp;E35,Perfil!$A:$D,4,FALSE)</f>
        <v>0.32</v>
      </c>
      <c r="H35" s="52">
        <f t="shared" ref="H35:H40" si="2">F35*$F$32</f>
        <v>64</v>
      </c>
    </row>
    <row r="36">
      <c r="B36" s="1"/>
      <c r="C36" s="1"/>
      <c r="D36" s="1"/>
      <c r="E36" s="50" t="s">
        <v>24</v>
      </c>
      <c r="F36" s="51">
        <f>VLOOKUP(tipo_perfil&amp;"-"&amp;E36,Perfil!$A:$D,4,FALSE)</f>
        <v>0.35</v>
      </c>
      <c r="H36" s="52">
        <f t="shared" si="2"/>
        <v>70</v>
      </c>
    </row>
    <row r="37">
      <c r="B37" s="1"/>
      <c r="C37" s="1"/>
      <c r="D37" s="1"/>
      <c r="E37" s="50" t="s">
        <v>25</v>
      </c>
      <c r="F37" s="51">
        <f>VLOOKUP(tipo_perfil&amp;"-"&amp;E37,Perfil!$A:$D,4,FALSE)</f>
        <v>0.08</v>
      </c>
      <c r="H37" s="52">
        <f t="shared" si="2"/>
        <v>16</v>
      </c>
    </row>
    <row r="38">
      <c r="B38" s="1"/>
      <c r="C38" s="1"/>
      <c r="D38" s="1"/>
      <c r="E38" s="50" t="s">
        <v>26</v>
      </c>
      <c r="F38" s="51">
        <f>VLOOKUP(tipo_perfil&amp;"-"&amp;E38,Perfil!$A:$D,4,FALSE)</f>
        <v>0.05</v>
      </c>
      <c r="H38" s="52">
        <f t="shared" si="2"/>
        <v>10</v>
      </c>
    </row>
    <row r="39">
      <c r="B39" s="1"/>
      <c r="C39" s="1"/>
      <c r="D39" s="1"/>
      <c r="E39" s="50" t="s">
        <v>27</v>
      </c>
      <c r="F39" s="51">
        <f>VLOOKUP(tipo_perfil&amp;"-"&amp;E39,Perfil!$A:$D,4,FALSE)</f>
        <v>0.1</v>
      </c>
      <c r="H39" s="52">
        <f t="shared" si="2"/>
        <v>20</v>
      </c>
    </row>
    <row r="40">
      <c r="B40" s="1"/>
      <c r="C40" s="1"/>
      <c r="D40" s="1"/>
      <c r="E40" s="50" t="s">
        <v>28</v>
      </c>
      <c r="F40" s="51">
        <f>VLOOKUP(tipo_perfil&amp;"-"&amp;E40,Perfil!$A:$D,4,FALSE)</f>
        <v>0.1</v>
      </c>
      <c r="H40" s="52">
        <f t="shared" si="2"/>
        <v>20</v>
      </c>
    </row>
    <row r="41">
      <c r="B41" s="1"/>
      <c r="C41" s="1"/>
      <c r="D41" s="1"/>
      <c r="E41" s="53"/>
      <c r="F41" s="54"/>
      <c r="G41" s="55"/>
      <c r="H41" s="55">
        <f>SUM(H35:H40)</f>
        <v>200</v>
      </c>
    </row>
    <row r="42">
      <c r="B42" s="1"/>
      <c r="C42" s="1"/>
      <c r="D42" s="1"/>
      <c r="E42" s="17"/>
      <c r="F42" s="17"/>
      <c r="G42" s="17"/>
      <c r="H42" s="17"/>
    </row>
    <row r="43">
      <c r="B43" s="1"/>
      <c r="C43" s="1"/>
      <c r="D43" s="1"/>
      <c r="E43" s="17"/>
      <c r="F43" s="17"/>
      <c r="G43" s="17"/>
      <c r="H43" s="17"/>
    </row>
    <row r="44">
      <c r="B44" s="1"/>
      <c r="C44" s="1"/>
      <c r="D44" s="1"/>
      <c r="E44" s="17"/>
      <c r="F44" s="17"/>
      <c r="G44" s="17"/>
      <c r="H44" s="17"/>
    </row>
    <row r="45">
      <c r="B45" s="1"/>
      <c r="C45" s="1"/>
      <c r="D45" s="1"/>
      <c r="E45" s="17"/>
      <c r="F45" s="17"/>
      <c r="G45" s="17"/>
      <c r="H45" s="17"/>
    </row>
    <row r="46">
      <c r="E46" s="17"/>
      <c r="F46" s="17"/>
      <c r="G46" s="17"/>
      <c r="H46" s="17"/>
    </row>
    <row r="47">
      <c r="E47" s="17"/>
      <c r="F47" s="17"/>
      <c r="G47" s="17"/>
      <c r="H47" s="17"/>
    </row>
    <row r="48">
      <c r="E48" s="17"/>
      <c r="F48" s="17"/>
      <c r="G48" s="17"/>
      <c r="H48" s="17"/>
    </row>
    <row r="49">
      <c r="E49" s="17"/>
      <c r="F49" s="17"/>
      <c r="G49" s="17"/>
      <c r="H49" s="17"/>
    </row>
    <row r="50">
      <c r="E50" s="17"/>
      <c r="F50" s="17"/>
      <c r="G50" s="17"/>
      <c r="H50" s="17"/>
    </row>
    <row r="51">
      <c r="E51" s="17"/>
      <c r="F51" s="17"/>
      <c r="G51" s="17"/>
      <c r="H51" s="17"/>
    </row>
    <row r="52">
      <c r="E52" s="17"/>
      <c r="F52" s="17"/>
      <c r="G52" s="17"/>
      <c r="H52" s="17"/>
    </row>
    <row r="53">
      <c r="E53" s="17"/>
      <c r="F53" s="17"/>
      <c r="G53" s="17"/>
      <c r="H53" s="17"/>
    </row>
    <row r="54">
      <c r="E54" s="17"/>
      <c r="F54" s="17"/>
      <c r="G54" s="17"/>
      <c r="H54" s="17"/>
    </row>
    <row r="55">
      <c r="E55" s="17"/>
      <c r="F55" s="17"/>
      <c r="G55" s="17"/>
      <c r="H55" s="17"/>
    </row>
  </sheetData>
  <mergeCells count="18">
    <mergeCell ref="E12:H12"/>
    <mergeCell ref="E13:G13"/>
    <mergeCell ref="E14:G14"/>
    <mergeCell ref="E15:G15"/>
    <mergeCell ref="E17:H17"/>
    <mergeCell ref="E18:G18"/>
    <mergeCell ref="E19:G19"/>
    <mergeCell ref="F37:G37"/>
    <mergeCell ref="F38:G38"/>
    <mergeCell ref="F39:G39"/>
    <mergeCell ref="F40:G40"/>
    <mergeCell ref="E20:G20"/>
    <mergeCell ref="E21:G21"/>
    <mergeCell ref="E22:G22"/>
    <mergeCell ref="E24:F24"/>
    <mergeCell ref="F34:G34"/>
    <mergeCell ref="F35:G35"/>
    <mergeCell ref="F36:G36"/>
  </mergeCells>
  <dataValidations>
    <dataValidation type="list" allowBlank="1" showErrorMessage="1" sqref="F31">
      <formula1>"Conservador,Moderado,Agressivo"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3" max="3" width="22.5"/>
    <col customWidth="1" min="4" max="4" width="21.25"/>
    <col customWidth="1" min="7" max="7" width="22.5"/>
  </cols>
  <sheetData>
    <row r="1">
      <c r="A1" s="56" t="s">
        <v>29</v>
      </c>
      <c r="B1" s="56" t="s">
        <v>17</v>
      </c>
      <c r="C1" s="57" t="s">
        <v>20</v>
      </c>
      <c r="D1" s="57" t="s">
        <v>30</v>
      </c>
      <c r="E1" s="17"/>
      <c r="F1" s="17"/>
      <c r="G1" s="17"/>
      <c r="H1" s="17"/>
      <c r="I1" s="17"/>
      <c r="J1" s="17"/>
    </row>
    <row r="2">
      <c r="A2" s="17" t="str">
        <f t="shared" ref="A2:A18" si="1">B2&amp;"-"&amp;C2</f>
        <v>Conservador-PAPEL</v>
      </c>
      <c r="B2" s="17" t="s">
        <v>31</v>
      </c>
      <c r="C2" s="50" t="s">
        <v>23</v>
      </c>
      <c r="D2" s="51">
        <v>0.3</v>
      </c>
      <c r="E2" s="17"/>
      <c r="F2" s="17"/>
      <c r="G2" s="17"/>
      <c r="H2" s="58" t="s">
        <v>30</v>
      </c>
      <c r="I2" s="17"/>
      <c r="J2" s="17"/>
    </row>
    <row r="3">
      <c r="A3" s="17" t="str">
        <f t="shared" si="1"/>
        <v>Conservador-TIJOLO</v>
      </c>
      <c r="B3" s="17" t="s">
        <v>31</v>
      </c>
      <c r="C3" s="50" t="s">
        <v>24</v>
      </c>
      <c r="D3" s="51">
        <v>0.5</v>
      </c>
      <c r="E3" s="17"/>
      <c r="F3" s="17"/>
      <c r="G3" s="59" t="s">
        <v>32</v>
      </c>
      <c r="H3" s="60">
        <f>VLOOKUP(G3,$A:$D,4,FALSE)</f>
        <v>0.35</v>
      </c>
      <c r="I3" s="17"/>
      <c r="J3" s="17"/>
    </row>
    <row r="4">
      <c r="A4" s="17" t="str">
        <f t="shared" si="1"/>
        <v>Conservador-HÍBRIDOS</v>
      </c>
      <c r="B4" s="17" t="s">
        <v>31</v>
      </c>
      <c r="C4" s="50" t="s">
        <v>25</v>
      </c>
      <c r="D4" s="51">
        <v>0.1</v>
      </c>
      <c r="E4" s="17"/>
      <c r="F4" s="17"/>
      <c r="G4" s="17"/>
      <c r="H4" s="17"/>
      <c r="I4" s="17"/>
      <c r="J4" s="17"/>
    </row>
    <row r="5">
      <c r="A5" s="17" t="str">
        <f t="shared" si="1"/>
        <v>Conservador-FOFs</v>
      </c>
      <c r="B5" s="17" t="s">
        <v>31</v>
      </c>
      <c r="C5" s="50" t="s">
        <v>26</v>
      </c>
      <c r="D5" s="51">
        <v>0.1</v>
      </c>
      <c r="E5" s="17"/>
      <c r="F5" s="17"/>
      <c r="G5" s="17"/>
      <c r="H5" s="17"/>
      <c r="I5" s="17"/>
      <c r="J5" s="17"/>
    </row>
    <row r="6">
      <c r="A6" s="17" t="str">
        <f t="shared" si="1"/>
        <v>Conservador-DESENVOLVIMENTO</v>
      </c>
      <c r="B6" s="17" t="s">
        <v>31</v>
      </c>
      <c r="C6" s="50" t="s">
        <v>27</v>
      </c>
      <c r="D6" s="51">
        <v>0.0</v>
      </c>
      <c r="E6" s="17"/>
      <c r="F6" s="17"/>
      <c r="G6" s="17"/>
      <c r="H6" s="17"/>
      <c r="I6" s="17"/>
      <c r="J6" s="17"/>
    </row>
    <row r="7">
      <c r="A7" s="61" t="str">
        <f t="shared" si="1"/>
        <v>Conservador-HOTELARIAS</v>
      </c>
      <c r="B7" s="61" t="s">
        <v>31</v>
      </c>
      <c r="C7" s="62" t="s">
        <v>28</v>
      </c>
      <c r="D7" s="63">
        <v>0.0</v>
      </c>
      <c r="E7" s="17"/>
      <c r="F7" s="17"/>
      <c r="G7" s="17"/>
      <c r="H7" s="17"/>
      <c r="I7" s="17"/>
      <c r="J7" s="17"/>
    </row>
    <row r="8">
      <c r="A8" s="17" t="str">
        <f t="shared" si="1"/>
        <v>Moderado-PAPEL</v>
      </c>
      <c r="B8" s="17" t="s">
        <v>18</v>
      </c>
      <c r="C8" s="50" t="s">
        <v>23</v>
      </c>
      <c r="D8" s="51">
        <v>0.32</v>
      </c>
      <c r="E8" s="17"/>
      <c r="F8" s="17"/>
      <c r="G8" s="17"/>
      <c r="H8" s="17"/>
      <c r="I8" s="17"/>
      <c r="J8" s="17"/>
    </row>
    <row r="9">
      <c r="A9" s="64" t="str">
        <f t="shared" si="1"/>
        <v>Moderado-TIJOLO</v>
      </c>
      <c r="B9" s="64" t="s">
        <v>18</v>
      </c>
      <c r="C9" s="65" t="s">
        <v>24</v>
      </c>
      <c r="D9" s="66">
        <v>0.35</v>
      </c>
      <c r="E9" s="17"/>
      <c r="F9" s="17"/>
      <c r="G9" s="17"/>
      <c r="H9" s="17"/>
      <c r="I9" s="17"/>
      <c r="J9" s="17"/>
    </row>
    <row r="10">
      <c r="A10" s="17" t="str">
        <f t="shared" si="1"/>
        <v>Moderado-HÍBRIDOS</v>
      </c>
      <c r="B10" s="17" t="s">
        <v>18</v>
      </c>
      <c r="C10" s="50" t="s">
        <v>25</v>
      </c>
      <c r="D10" s="51">
        <v>0.08</v>
      </c>
      <c r="E10" s="17"/>
      <c r="F10" s="17"/>
      <c r="G10" s="17"/>
      <c r="H10" s="17"/>
      <c r="I10" s="17"/>
      <c r="J10" s="17"/>
    </row>
    <row r="11">
      <c r="A11" s="17" t="str">
        <f t="shared" si="1"/>
        <v>Moderado-FOFs</v>
      </c>
      <c r="B11" s="17" t="s">
        <v>18</v>
      </c>
      <c r="C11" s="50" t="s">
        <v>26</v>
      </c>
      <c r="D11" s="51">
        <v>0.05</v>
      </c>
      <c r="E11" s="17"/>
      <c r="F11" s="17"/>
      <c r="G11" s="17"/>
      <c r="H11" s="17"/>
      <c r="I11" s="17"/>
      <c r="J11" s="17"/>
    </row>
    <row r="12">
      <c r="A12" s="17" t="str">
        <f t="shared" si="1"/>
        <v>Moderado-DESENVOLVIMENTO</v>
      </c>
      <c r="B12" s="17" t="s">
        <v>18</v>
      </c>
      <c r="C12" s="50" t="s">
        <v>27</v>
      </c>
      <c r="D12" s="51">
        <v>0.1</v>
      </c>
      <c r="E12" s="17"/>
      <c r="F12" s="17"/>
      <c r="G12" s="17"/>
      <c r="H12" s="17"/>
      <c r="I12" s="17"/>
      <c r="J12" s="17"/>
    </row>
    <row r="13">
      <c r="A13" s="61" t="str">
        <f t="shared" si="1"/>
        <v>Moderado-HOTELARIAS</v>
      </c>
      <c r="B13" s="61" t="s">
        <v>18</v>
      </c>
      <c r="C13" s="62" t="s">
        <v>28</v>
      </c>
      <c r="D13" s="63">
        <v>0.1</v>
      </c>
      <c r="E13" s="17"/>
      <c r="F13" s="17"/>
      <c r="G13" s="17"/>
      <c r="H13" s="17"/>
      <c r="I13" s="17"/>
      <c r="J13" s="17"/>
    </row>
    <row r="14">
      <c r="A14" s="17" t="str">
        <f t="shared" si="1"/>
        <v>Agressivo-PAPEL</v>
      </c>
      <c r="B14" s="17" t="s">
        <v>33</v>
      </c>
      <c r="C14" s="50" t="s">
        <v>23</v>
      </c>
      <c r="D14" s="51">
        <v>0.5</v>
      </c>
      <c r="E14" s="17"/>
      <c r="F14" s="17"/>
      <c r="G14" s="17"/>
      <c r="H14" s="17"/>
      <c r="I14" s="17"/>
      <c r="J14" s="17"/>
    </row>
    <row r="15">
      <c r="A15" s="17" t="str">
        <f t="shared" si="1"/>
        <v>Agressivo-TIJOLO</v>
      </c>
      <c r="B15" s="17" t="s">
        <v>33</v>
      </c>
      <c r="C15" s="50" t="s">
        <v>24</v>
      </c>
      <c r="D15" s="51">
        <v>0.1</v>
      </c>
      <c r="E15" s="17"/>
      <c r="F15" s="17"/>
      <c r="G15" s="17"/>
      <c r="H15" s="17"/>
      <c r="I15" s="17"/>
      <c r="J15" s="17"/>
    </row>
    <row r="16">
      <c r="A16" s="17" t="str">
        <f t="shared" si="1"/>
        <v>Agressivo-HÍBRIDOS</v>
      </c>
      <c r="B16" s="17" t="s">
        <v>33</v>
      </c>
      <c r="C16" s="50" t="s">
        <v>25</v>
      </c>
      <c r="D16" s="51">
        <v>0.05</v>
      </c>
      <c r="E16" s="17"/>
      <c r="F16" s="17"/>
      <c r="G16" s="17"/>
      <c r="H16" s="17"/>
      <c r="I16" s="17"/>
      <c r="J16" s="17"/>
    </row>
    <row r="17">
      <c r="A17" s="17" t="str">
        <f t="shared" si="1"/>
        <v>Agressivo-FOFs</v>
      </c>
      <c r="B17" s="17" t="s">
        <v>33</v>
      </c>
      <c r="C17" s="50" t="s">
        <v>26</v>
      </c>
      <c r="D17" s="51">
        <v>0.05</v>
      </c>
      <c r="E17" s="17"/>
      <c r="F17" s="17"/>
      <c r="G17" s="17"/>
      <c r="H17" s="17"/>
      <c r="I17" s="17"/>
      <c r="J17" s="17"/>
    </row>
    <row r="18">
      <c r="A18" s="17" t="str">
        <f t="shared" si="1"/>
        <v>Agressivo-DESENVOLVIMENTO</v>
      </c>
      <c r="B18" s="17" t="s">
        <v>33</v>
      </c>
      <c r="C18" s="50" t="s">
        <v>27</v>
      </c>
      <c r="D18" s="51">
        <v>0.2</v>
      </c>
      <c r="E18" s="17"/>
      <c r="F18" s="17"/>
      <c r="G18" s="17"/>
      <c r="H18" s="17"/>
      <c r="I18" s="17"/>
      <c r="J18" s="17"/>
    </row>
  </sheetData>
  <drawing r:id="rId1"/>
</worksheet>
</file>