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7"/>
  </bookViews>
  <sheets>
    <sheet name="1.1" sheetId="1" r:id="rId1"/>
    <sheet name="3.9.1" sheetId="2" r:id="rId2"/>
    <sheet name="3.12.1" sheetId="3" r:id="rId3"/>
  </sheets>
  <definedNames>
    <definedName name="_xlnm.Print_Area" localSheetId="0">'1.1'!$B$1:$J$56</definedName>
    <definedName name="_xlnm.Print_Area" localSheetId="2">'3.12.1'!$B$2:$J$53</definedName>
    <definedName name="_xlnm.Print_Area" localSheetId="1">'3.9.1'!$B$2:$J$56</definedName>
    <definedName name="Excel_BuiltIn_Print_Area" localSheetId="0">#REF!</definedName>
  </definedNames>
  <calcPr calcId="144525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46" i="3" l="1"/>
  <c r="J39" i="3"/>
  <c r="J31" i="3"/>
  <c r="J30" i="3"/>
  <c r="J29" i="3"/>
  <c r="J28" i="3"/>
  <c r="J27" i="3"/>
  <c r="J32" i="3" s="1"/>
  <c r="J20" i="3"/>
  <c r="F18" i="3"/>
  <c r="G21" i="3" s="1"/>
  <c r="J21" i="3" s="1"/>
  <c r="J15" i="3"/>
  <c r="J14" i="3"/>
  <c r="J13" i="3"/>
  <c r="J18" i="3" s="1"/>
  <c r="G12" i="3"/>
  <c r="J44" i="2"/>
  <c r="J43" i="2"/>
  <c r="J48" i="2" s="1"/>
  <c r="J41" i="2"/>
  <c r="J25" i="2"/>
  <c r="I24" i="2"/>
  <c r="J24" i="2" s="1"/>
  <c r="I23" i="2"/>
  <c r="J23" i="2" s="1"/>
  <c r="I22" i="2"/>
  <c r="J22" i="2" s="1"/>
  <c r="J27" i="2" s="1"/>
  <c r="I18" i="2"/>
  <c r="J18" i="2" s="1"/>
  <c r="I17" i="2"/>
  <c r="J17" i="2" s="1"/>
  <c r="I16" i="2"/>
  <c r="J16" i="2" s="1"/>
  <c r="I15" i="2"/>
  <c r="J15" i="2" s="1"/>
  <c r="J14" i="2"/>
  <c r="I13" i="2"/>
  <c r="J13" i="2" s="1"/>
  <c r="I12" i="2"/>
  <c r="J12" i="2" s="1"/>
  <c r="J20" i="2" s="1"/>
  <c r="J32" i="1"/>
  <c r="J31" i="1"/>
  <c r="J30" i="1"/>
  <c r="J29" i="1"/>
  <c r="J28" i="1"/>
  <c r="J27" i="1"/>
  <c r="J26" i="1"/>
  <c r="J34" i="1" s="1"/>
  <c r="J23" i="1"/>
  <c r="J22" i="1"/>
  <c r="J21" i="1"/>
  <c r="J20" i="1"/>
  <c r="J19" i="1"/>
  <c r="J24" i="1" s="1"/>
  <c r="J15" i="1"/>
  <c r="J14" i="1"/>
  <c r="J13" i="1"/>
  <c r="J12" i="1"/>
  <c r="J11" i="1"/>
  <c r="J10" i="1"/>
  <c r="J17" i="1" s="1"/>
  <c r="J50" i="1" l="1"/>
  <c r="I29" i="2"/>
  <c r="J29" i="2" s="1"/>
  <c r="J34" i="2" s="1"/>
  <c r="J50" i="2" s="1"/>
  <c r="J25" i="3"/>
  <c r="J48" i="3" s="1"/>
</calcChain>
</file>

<file path=xl/sharedStrings.xml><?xml version="1.0" encoding="utf-8"?>
<sst xmlns="http://schemas.openxmlformats.org/spreadsheetml/2006/main" count="299" uniqueCount="119">
  <si>
    <t>Formulario ECO-02</t>
  </si>
  <si>
    <t>Rev. 0</t>
  </si>
  <si>
    <t>ANALISIS DE PRECIO UNITARIO</t>
  </si>
  <si>
    <t>ITEM</t>
  </si>
  <si>
    <t>DESCRIPCION PARTIDA</t>
  </si>
  <si>
    <t>UNID</t>
  </si>
  <si>
    <t>CANT</t>
  </si>
  <si>
    <t>1.1</t>
  </si>
  <si>
    <t>Movilización e Instalación de Faenas</t>
  </si>
  <si>
    <t>gl</t>
  </si>
  <si>
    <t>DESCRIPCION</t>
  </si>
  <si>
    <t>RENDIMIENTO</t>
  </si>
  <si>
    <t>COSTO UNITARIO ($)</t>
  </si>
  <si>
    <t>SUBTOT ($)</t>
  </si>
  <si>
    <t>1.</t>
  </si>
  <si>
    <t>MANO DE OBRA</t>
  </si>
  <si>
    <t>Supervisor ocif</t>
  </si>
  <si>
    <t>1.2</t>
  </si>
  <si>
    <t>Capataz ocif</t>
  </si>
  <si>
    <t>1.3</t>
  </si>
  <si>
    <t>Operador if</t>
  </si>
  <si>
    <t>1.4</t>
  </si>
  <si>
    <t>Chofer if</t>
  </si>
  <si>
    <t>1.5</t>
  </si>
  <si>
    <t>Maestro mayor  ocif</t>
  </si>
  <si>
    <t>1.6</t>
  </si>
  <si>
    <t>Ayudante ocif</t>
  </si>
  <si>
    <t>1.7</t>
  </si>
  <si>
    <t>SUBTOTAL MANO DE OBRA ($)</t>
  </si>
  <si>
    <t>2.</t>
  </si>
  <si>
    <t>EQUIPOS Y HERRAMIENTAS</t>
  </si>
  <si>
    <t>2.1</t>
  </si>
  <si>
    <t>Camión Pluma</t>
  </si>
  <si>
    <t>2.2</t>
  </si>
  <si>
    <t>Camión Rampa</t>
  </si>
  <si>
    <t>2.3</t>
  </si>
  <si>
    <t>Excavadora PC 250</t>
  </si>
  <si>
    <t>2.4</t>
  </si>
  <si>
    <t>Retroexcavadora</t>
  </si>
  <si>
    <t>2.5</t>
  </si>
  <si>
    <t>Camión tolva de 14 m3</t>
  </si>
  <si>
    <t>hm</t>
  </si>
  <si>
    <t>SUBTOTAL EQUIPOS Y HERRAMIENTAS ($)</t>
  </si>
  <si>
    <t>3.</t>
  </si>
  <si>
    <t>MATERIALES</t>
  </si>
  <si>
    <t>3.1</t>
  </si>
  <si>
    <t>Contenedores Oficina</t>
  </si>
  <si>
    <t>mes</t>
  </si>
  <si>
    <t>3.2</t>
  </si>
  <si>
    <t>Contenedore Baños</t>
  </si>
  <si>
    <t>3.3</t>
  </si>
  <si>
    <t>Contenedores Bodega</t>
  </si>
  <si>
    <t>3.4</t>
  </si>
  <si>
    <t>Baños Quimicos</t>
  </si>
  <si>
    <t>3.5</t>
  </si>
  <si>
    <t>Instalación eléctrica (mat.)</t>
  </si>
  <si>
    <t>3.6</t>
  </si>
  <si>
    <t>Instalación sanitaria (mat.)</t>
  </si>
  <si>
    <t>3.7</t>
  </si>
  <si>
    <t>Cierres provisorios (mat.)</t>
  </si>
  <si>
    <t>3.8</t>
  </si>
  <si>
    <t>SUBTOTAL MATERIALES ($)</t>
  </si>
  <si>
    <t>4.</t>
  </si>
  <si>
    <t>SUBCONTRATOS</t>
  </si>
  <si>
    <t>4.1</t>
  </si>
  <si>
    <t>4.2</t>
  </si>
  <si>
    <t>4.3</t>
  </si>
  <si>
    <t>4.4</t>
  </si>
  <si>
    <t>4.5</t>
  </si>
  <si>
    <t>SUBTOTAL SUBCONTRATOS ($)</t>
  </si>
  <si>
    <t>5.</t>
  </si>
  <si>
    <t>OTROS COSTOS</t>
  </si>
  <si>
    <t>5.1</t>
  </si>
  <si>
    <t>5.2</t>
  </si>
  <si>
    <t>5.3</t>
  </si>
  <si>
    <t>5.4</t>
  </si>
  <si>
    <t>5.5</t>
  </si>
  <si>
    <t>SUBTOTAL OTROS COSTOS ($)</t>
  </si>
  <si>
    <t>PRECIO UNITARIO DE LA PARTIDA ($)</t>
  </si>
  <si>
    <t>NOMBRE DEL PROPONENTE</t>
  </si>
  <si>
    <t>NOMBRE Y FIRMA DEL REPRESENTANTE LEGAL</t>
  </si>
  <si>
    <t>FECHA</t>
  </si>
  <si>
    <t>3.9.1</t>
  </si>
  <si>
    <t>HDP PE 100 PN 6 D=315 mm</t>
  </si>
  <si>
    <t>m</t>
  </si>
  <si>
    <t>hh</t>
  </si>
  <si>
    <t>Supervisor linea de Termofusion</t>
  </si>
  <si>
    <t>d/h</t>
  </si>
  <si>
    <t>Capataz</t>
  </si>
  <si>
    <t>Maestro Mayor</t>
  </si>
  <si>
    <t>Chofer Camion Pluma</t>
  </si>
  <si>
    <t>Operador Side Boom</t>
  </si>
  <si>
    <t>Soldador  Termofusion</t>
  </si>
  <si>
    <t>Ayudante A</t>
  </si>
  <si>
    <t>Camion Pluma</t>
  </si>
  <si>
    <t>d/m</t>
  </si>
  <si>
    <t>Side Boom</t>
  </si>
  <si>
    <t>Máquina de Soldadura por Termofusión</t>
  </si>
  <si>
    <t>Accesorios de Soldadura por Termofusión</t>
  </si>
  <si>
    <t>Insumos varios</t>
  </si>
  <si>
    <t>Prueba Hidráulica</t>
  </si>
  <si>
    <t>Radiografias</t>
  </si>
  <si>
    <t>3.12.1</t>
  </si>
  <si>
    <t>Bomba Sumergible Captación</t>
  </si>
  <si>
    <t>c/u</t>
  </si>
  <si>
    <t>Total HH</t>
  </si>
  <si>
    <t>Maestros</t>
  </si>
  <si>
    <t>HH</t>
  </si>
  <si>
    <t>Ayudantes</t>
  </si>
  <si>
    <t>Desgaste o Arriendo de Equipos y Maquinarias Menores</t>
  </si>
  <si>
    <t>HM</t>
  </si>
  <si>
    <t>Desgaste de Herramientas Menores</t>
  </si>
  <si>
    <t>Sistema electrico</t>
  </si>
  <si>
    <t>GL</t>
  </si>
  <si>
    <t>Esparrago</t>
  </si>
  <si>
    <t>Un</t>
  </si>
  <si>
    <t>Empaquetaduras</t>
  </si>
  <si>
    <t>Gasker</t>
  </si>
  <si>
    <t>Fungilbes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</si>
</sst>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.00_-;\-* #,##0.00_-;_-* \-??_-;_-@_-"/>
    <numFmt numFmtId="165" formatCode="_-* #,##0_-;\-* #,##0_-;_-* \-??_-;_-@_-"/>
    <numFmt numFmtId="166" formatCode="_ * #,##0_)\ _$_ ;_ * \(#,##0&quot;) &quot;_$_ ;_ * \-??_)\ _$_ ;_ @_ "/>
    <numFmt numFmtId="167" formatCode="_-[$$-340A]\ * #,##0_-;\-[$$-340A]\ * #,##0_-;_-[$$-340A]\ * \-_-;_-@_-"/>
    <numFmt numFmtId="168" formatCode="_-&quot;$ &quot;* #,##0.00_-;&quot;-$ &quot;* #,##0.00_-;_-&quot;$ &quot;* \-??_-;_-@_-"/>
    <numFmt numFmtId="169" formatCode="#,##0.0"/>
    <numFmt numFmtId="170" formatCode="0.0"/>
    <numFmt numFmtId="171" formatCode="_-&quot;$ &quot;* #,##0_-;&quot;-$ &quot;* #,##0_-;_-&quot;$ &quot;* \-??_-;_-@_-"/>
  </numFmts>
  <fonts count="9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2"/>
      <name val="Arial Black"/>
      <family val="2"/>
      <charset val="1"/>
    </font>
    <font>
      <b/>
      <u/>
      <sz val="12"/>
      <name val="Arial"/>
      <family val="2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8"/>
      <name val="Arial"/>
      <family val="2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34">
    <border>
      <left/>
      <right/>
      <top/>
      <bottom/>
      <diagonal/>
    </border>
    <border>
      <left style="thin">
        <color rgb="FF212121"/>
      </left>
      <right/>
      <top style="thin">
        <color rgb="FF212121"/>
      </top>
      <bottom style="thin">
        <color rgb="FF212121"/>
      </bottom>
      <diagonal/>
    </border>
    <border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>
      <left/>
      <right style="thin">
        <color rgb="FF212121"/>
      </right>
      <top style="thin">
        <color rgb="FF212121"/>
      </top>
      <bottom style="thin">
        <color rgb="FF212121"/>
      </bottom>
      <diagonal/>
    </border>
    <border>
      <left/>
      <right/>
      <top style="thin">
        <color rgb="FF212121"/>
      </top>
      <bottom style="thin">
        <color rgb="FF212121"/>
      </bottom>
      <diagonal/>
    </border>
    <border>
      <left style="thin">
        <color rgb="FF212121"/>
      </left>
      <right style="thin">
        <color rgb="FF212121"/>
      </right>
      <top style="thin">
        <color rgb="FF212121"/>
      </top>
      <bottom style="hair">
        <color rgb="FF212121"/>
      </bottom>
      <diagonal/>
    </border>
    <border>
      <left/>
      <right style="thin">
        <color rgb="FF212121"/>
      </right>
      <top style="thin">
        <color rgb="FF212121"/>
      </top>
      <bottom style="hair">
        <color rgb="FF212121"/>
      </bottom>
      <diagonal/>
    </border>
    <border>
      <left style="thin">
        <color rgb="FF212121"/>
      </left>
      <right/>
      <top style="thin">
        <color rgb="FF212121"/>
      </top>
      <bottom style="hair">
        <color rgb="FF212121"/>
      </bottom>
      <diagonal/>
    </border>
    <border>
      <left style="thin">
        <color rgb="FF212121"/>
      </left>
      <right style="thin">
        <color rgb="FF212121"/>
      </right>
      <top style="hair">
        <color rgb="FF212121"/>
      </top>
      <bottom style="hair">
        <color rgb="FF212121"/>
      </bottom>
      <diagonal/>
    </border>
    <border>
      <left/>
      <right style="thin">
        <color rgb="FF212121"/>
      </right>
      <top style="hair">
        <color rgb="FF212121"/>
      </top>
      <bottom style="hair">
        <color rgb="FF212121"/>
      </bottom>
      <diagonal/>
    </border>
    <border>
      <left style="thin">
        <color rgb="FF212121"/>
      </left>
      <right/>
      <top style="hair">
        <color rgb="FF212121"/>
      </top>
      <bottom style="hair">
        <color rgb="FF212121"/>
      </bottom>
      <diagonal/>
    </border>
    <border>
      <left style="thin">
        <color rgb="FF212121"/>
      </left>
      <right/>
      <top style="hair">
        <color rgb="FF212121"/>
      </top>
      <bottom/>
      <diagonal/>
    </border>
    <border>
      <left/>
      <right/>
      <top style="hair">
        <color rgb="FF212121"/>
      </top>
      <bottom/>
      <diagonal/>
    </border>
    <border>
      <left/>
      <right style="thin">
        <color rgb="FF212121"/>
      </right>
      <top style="hair">
        <color rgb="FF212121"/>
      </top>
      <bottom/>
      <diagonal/>
    </border>
    <border>
      <left style="thin">
        <color rgb="FF212121"/>
      </left>
      <right style="thin">
        <color rgb="FF212121"/>
      </right>
      <top style="hair">
        <color rgb="FF212121"/>
      </top>
      <bottom/>
      <diagonal/>
    </border>
    <border>
      <left style="thin">
        <color rgb="FF212121"/>
      </left>
      <right style="thin">
        <color rgb="FF212121"/>
      </right>
      <top style="hair">
        <color rgb="FF212121"/>
      </top>
      <bottom style="thin">
        <color rgb="FF212121"/>
      </bottom>
      <diagonal/>
    </border>
    <border>
      <left style="thin">
        <color rgb="FF212121"/>
      </left>
      <right/>
      <top style="hair">
        <color rgb="FF212121"/>
      </top>
      <bottom style="thin">
        <color rgb="FF212121"/>
      </bottom>
      <diagonal/>
    </border>
    <border>
      <left/>
      <right style="thin">
        <color rgb="FF212121"/>
      </right>
      <top style="hair">
        <color rgb="FF212121"/>
      </top>
      <bottom style="thin">
        <color rgb="FF212121"/>
      </bottom>
      <diagonal/>
    </border>
    <border>
      <left style="thin">
        <color rgb="FF212121"/>
      </left>
      <right/>
      <top/>
      <bottom style="thin">
        <color rgb="FF212121"/>
      </bottom>
      <diagonal/>
    </border>
    <border>
      <left/>
      <right/>
      <top/>
      <bottom style="thin">
        <color rgb="FF212121"/>
      </bottom>
      <diagonal/>
    </border>
    <border>
      <left/>
      <right style="thin">
        <color rgb="FF212121"/>
      </right>
      <top/>
      <bottom style="thin">
        <color rgb="FF212121"/>
      </bottom>
      <diagonal/>
    </border>
    <border>
      <left style="thin">
        <color rgb="FF212121"/>
      </left>
      <right style="thin">
        <color rgb="FF212121"/>
      </right>
      <top/>
      <bottom style="hair">
        <color rgb="FF212121"/>
      </bottom>
      <diagonal/>
    </border>
    <border>
      <left style="thin">
        <color rgb="FF212121"/>
      </left>
      <right/>
      <top/>
      <bottom style="hair">
        <color rgb="FF212121"/>
      </bottom>
      <diagonal/>
    </border>
    <border>
      <left/>
      <right/>
      <top/>
      <bottom style="hair">
        <color rgb="FF212121"/>
      </bottom>
      <diagonal/>
    </border>
    <border>
      <left/>
      <right style="thin">
        <color rgb="FF212121"/>
      </right>
      <top/>
      <bottom style="hair">
        <color rgb="FF212121"/>
      </bottom>
      <diagonal/>
    </border>
    <border>
      <left style="thin">
        <color rgb="FF212121"/>
      </left>
      <right style="hair">
        <color rgb="FF212121"/>
      </right>
      <top style="thin">
        <color rgb="FF212121"/>
      </top>
      <bottom style="hair">
        <color rgb="FF212121"/>
      </bottom>
      <diagonal/>
    </border>
    <border>
      <left style="hair">
        <color rgb="FF212121"/>
      </left>
      <right style="hair">
        <color rgb="FF212121"/>
      </right>
      <top style="thin">
        <color rgb="FF212121"/>
      </top>
      <bottom style="hair">
        <color rgb="FF212121"/>
      </bottom>
      <diagonal/>
    </border>
    <border>
      <left style="hair">
        <color rgb="FF212121"/>
      </left>
      <right style="thin">
        <color rgb="FF212121"/>
      </right>
      <top style="thin">
        <color rgb="FF212121"/>
      </top>
      <bottom style="hair">
        <color rgb="FF212121"/>
      </bottom>
      <diagonal/>
    </border>
    <border>
      <left style="thin">
        <color rgb="FF212121"/>
      </left>
      <right style="hair">
        <color rgb="FF212121"/>
      </right>
      <top style="hair">
        <color rgb="FF212121"/>
      </top>
      <bottom style="hair">
        <color rgb="FF212121"/>
      </bottom>
      <diagonal/>
    </border>
    <border>
      <left style="hair">
        <color rgb="FF212121"/>
      </left>
      <right style="hair">
        <color rgb="FF212121"/>
      </right>
      <top style="hair">
        <color rgb="FF212121"/>
      </top>
      <bottom style="hair">
        <color rgb="FF212121"/>
      </bottom>
      <diagonal/>
    </border>
    <border>
      <left style="hair">
        <color rgb="FF212121"/>
      </left>
      <right style="thin">
        <color rgb="FF212121"/>
      </right>
      <top style="hair">
        <color rgb="FF212121"/>
      </top>
      <bottom style="hair">
        <color rgb="FF212121"/>
      </bottom>
      <diagonal/>
    </border>
    <border>
      <left style="thin">
        <color rgb="FF212121"/>
      </left>
      <right style="hair">
        <color rgb="FF212121"/>
      </right>
      <top style="hair">
        <color rgb="FF212121"/>
      </top>
      <bottom style="thin">
        <color rgb="FF212121"/>
      </bottom>
      <diagonal/>
    </border>
    <border>
      <left style="hair">
        <color rgb="FF212121"/>
      </left>
      <right style="hair">
        <color rgb="FF212121"/>
      </right>
      <top style="hair">
        <color rgb="FF212121"/>
      </top>
      <bottom style="thin">
        <color rgb="FF212121"/>
      </bottom>
      <diagonal/>
    </border>
    <border>
      <left style="hair">
        <color rgb="FF212121"/>
      </left>
      <right style="thin">
        <color rgb="FF212121"/>
      </right>
      <top style="hair">
        <color rgb="FF212121"/>
      </top>
      <bottom style="thin">
        <color rgb="FF212121"/>
      </bottom>
      <diagonal/>
    </border>
  </borders>
  <cellStyleXfs count="3">
    <xf numFmtId="0" fontId="0" fillId="0" borderId="0"/>
    <xf numFmtId="164" fontId="8" fillId="0" borderId="0" applyBorder="0" applyProtection="0"/>
    <xf numFmtId="168" fontId="8" fillId="0" borderId="0" applyBorder="0" applyProtection="0"/>
  </cellStyleXfs>
  <cellXfs count="202">
    <xf numFmtId="0" fontId="0" fillId="0" borderId="0" xfId="0"/>
    <xf numFmtId="0" fontId="6" fillId="3" borderId="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/>
    </xf>
    <xf numFmtId="0" fontId="4" fillId="0" borderId="15" xfId="0" applyFont="1" applyBorder="1" applyAlignment="1">
      <alignment horizontal="left"/>
    </xf>
    <xf numFmtId="0" fontId="4" fillId="3" borderId="8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0" xfId="0" applyNumberFormat="1" applyAlignment="1"/>
    <xf numFmtId="3" fontId="1" fillId="0" borderId="0" xfId="0" applyNumberFormat="1" applyFont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3" fontId="0" fillId="0" borderId="0" xfId="0" applyNumberFormat="1" applyAlignment="1">
      <alignment vertic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3" borderId="2" xfId="0" applyFont="1" applyFill="1" applyBorder="1" applyAlignment="1">
      <alignment horizontal="center" vertical="center"/>
    </xf>
    <xf numFmtId="165" fontId="6" fillId="3" borderId="2" xfId="1" applyNumberFormat="1" applyFont="1" applyFill="1" applyBorder="1" applyAlignment="1" applyProtection="1">
      <alignment horizontal="center" vertical="center"/>
    </xf>
    <xf numFmtId="0" fontId="1" fillId="0" borderId="0" xfId="0" applyFont="1" applyAlignment="1">
      <alignment vertical="center"/>
    </xf>
    <xf numFmtId="0" fontId="5" fillId="0" borderId="0" xfId="0" applyFont="1" applyBorder="1" applyAlignment="1">
      <alignment horizontal="center" vertical="center"/>
    </xf>
    <xf numFmtId="3" fontId="7" fillId="2" borderId="2" xfId="0" applyNumberFormat="1" applyFont="1" applyFill="1" applyBorder="1" applyAlignment="1">
      <alignment horizontal="center" vertical="center" wrapText="1"/>
    </xf>
    <xf numFmtId="3" fontId="1" fillId="2" borderId="3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3" fontId="0" fillId="3" borderId="3" xfId="0" applyNumberFormat="1" applyFill="1" applyBorder="1" applyAlignment="1">
      <alignment horizontal="center" vertical="top"/>
    </xf>
    <xf numFmtId="0" fontId="4" fillId="3" borderId="5" xfId="0" applyFont="1" applyFill="1" applyBorder="1" applyAlignment="1">
      <alignment horizontal="right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3" fontId="4" fillId="3" borderId="7" xfId="0" applyNumberFormat="1" applyFont="1" applyFill="1" applyBorder="1" applyAlignment="1">
      <alignment horizontal="center" vertical="center"/>
    </xf>
    <xf numFmtId="166" fontId="4" fillId="3" borderId="5" xfId="0" applyNumberFormat="1" applyFont="1" applyFill="1" applyBorder="1" applyAlignment="1">
      <alignment horizontal="center" vertical="center"/>
    </xf>
    <xf numFmtId="3" fontId="0" fillId="3" borderId="8" xfId="0" applyNumberFormat="1" applyFill="1" applyBorder="1" applyAlignment="1">
      <alignment horizontal="center" vertical="top"/>
    </xf>
    <xf numFmtId="0" fontId="4" fillId="3" borderId="8" xfId="0" applyFont="1" applyFill="1" applyBorder="1" applyAlignment="1">
      <alignment horizontal="right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3" fontId="4" fillId="3" borderId="10" xfId="0" applyNumberFormat="1" applyFont="1" applyFill="1" applyBorder="1" applyAlignment="1">
      <alignment horizontal="center" vertical="center"/>
    </xf>
    <xf numFmtId="166" fontId="4" fillId="3" borderId="8" xfId="0" applyNumberFormat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left" vertical="center"/>
    </xf>
    <xf numFmtId="0" fontId="4" fillId="3" borderId="13" xfId="0" applyFont="1" applyFill="1" applyBorder="1" applyAlignment="1">
      <alignment horizontal="left" vertical="center"/>
    </xf>
    <xf numFmtId="0" fontId="4" fillId="3" borderId="14" xfId="0" applyFont="1" applyFill="1" applyBorder="1" applyAlignment="1">
      <alignment horizontal="center" vertical="center"/>
    </xf>
    <xf numFmtId="3" fontId="4" fillId="3" borderId="11" xfId="0" applyNumberFormat="1" applyFont="1" applyFill="1" applyBorder="1" applyAlignment="1">
      <alignment horizontal="center" vertical="center"/>
    </xf>
    <xf numFmtId="166" fontId="4" fillId="3" borderId="14" xfId="0" applyNumberFormat="1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3" fontId="4" fillId="3" borderId="16" xfId="0" applyNumberFormat="1" applyFont="1" applyFill="1" applyBorder="1" applyAlignment="1">
      <alignment horizontal="center" vertical="center"/>
    </xf>
    <xf numFmtId="3" fontId="4" fillId="3" borderId="15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right" vertical="center"/>
    </xf>
    <xf numFmtId="0" fontId="5" fillId="3" borderId="3" xfId="0" applyFont="1" applyFill="1" applyBorder="1" applyAlignment="1">
      <alignment horizontal="right" vertical="center"/>
    </xf>
    <xf numFmtId="3" fontId="1" fillId="3" borderId="2" xfId="0" applyNumberFormat="1" applyFont="1" applyFill="1" applyBorder="1" applyAlignment="1">
      <alignment horizontal="center" vertical="top"/>
    </xf>
    <xf numFmtId="0" fontId="4" fillId="3" borderId="15" xfId="0" applyFont="1" applyFill="1" applyBorder="1" applyAlignment="1">
      <alignment horizontal="right" vertical="center"/>
    </xf>
    <xf numFmtId="0" fontId="4" fillId="0" borderId="17" xfId="0" applyFont="1" applyBorder="1" applyAlignment="1">
      <alignment horizontal="center"/>
    </xf>
    <xf numFmtId="166" fontId="4" fillId="3" borderId="15" xfId="0" applyNumberFormat="1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top"/>
    </xf>
    <xf numFmtId="3" fontId="4" fillId="3" borderId="5" xfId="0" applyNumberFormat="1" applyFont="1" applyFill="1" applyBorder="1" applyAlignment="1">
      <alignment horizontal="center" vertical="center"/>
    </xf>
    <xf numFmtId="3" fontId="1" fillId="3" borderId="5" xfId="0" applyNumberFormat="1" applyFont="1" applyFill="1" applyBorder="1" applyAlignment="1">
      <alignment horizontal="center" vertical="top"/>
    </xf>
    <xf numFmtId="3" fontId="4" fillId="3" borderId="8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3" fontId="0" fillId="3" borderId="2" xfId="0" applyNumberFormat="1" applyFill="1" applyBorder="1" applyAlignment="1">
      <alignment horizontal="center" vertical="top"/>
    </xf>
    <xf numFmtId="3" fontId="5" fillId="3" borderId="4" xfId="0" applyNumberFormat="1" applyFont="1" applyFill="1" applyBorder="1" applyAlignment="1">
      <alignment horizontal="center" vertical="center"/>
    </xf>
    <xf numFmtId="3" fontId="0" fillId="3" borderId="4" xfId="0" applyNumberFormat="1" applyFill="1" applyBorder="1" applyAlignment="1">
      <alignment horizontal="center" vertical="top"/>
    </xf>
    <xf numFmtId="0" fontId="4" fillId="2" borderId="1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right" vertical="center"/>
    </xf>
    <xf numFmtId="0" fontId="0" fillId="3" borderId="0" xfId="0" applyFill="1"/>
    <xf numFmtId="0" fontId="0" fillId="3" borderId="0" xfId="0" applyFill="1" applyAlignment="1">
      <alignment horizontal="center"/>
    </xf>
    <xf numFmtId="3" fontId="0" fillId="3" borderId="0" xfId="0" applyNumberFormat="1" applyFill="1"/>
    <xf numFmtId="0" fontId="0" fillId="2" borderId="1" xfId="0" applyFont="1" applyFill="1" applyBorder="1"/>
    <xf numFmtId="0" fontId="0" fillId="2" borderId="4" xfId="0" applyFont="1" applyFill="1" applyBorder="1"/>
    <xf numFmtId="0" fontId="0" fillId="2" borderId="4" xfId="0" applyFont="1" applyFill="1" applyBorder="1" applyAlignment="1">
      <alignment horizontal="center"/>
    </xf>
    <xf numFmtId="3" fontId="0" fillId="2" borderId="4" xfId="0" applyNumberFormat="1" applyFont="1" applyFill="1" applyBorder="1"/>
    <xf numFmtId="3" fontId="0" fillId="2" borderId="3" xfId="0" applyNumberFormat="1" applyFont="1" applyFill="1" applyBorder="1"/>
    <xf numFmtId="0" fontId="0" fillId="3" borderId="18" xfId="0" applyFont="1" applyFill="1" applyBorder="1"/>
    <xf numFmtId="0" fontId="0" fillId="3" borderId="19" xfId="0" applyFont="1" applyFill="1" applyBorder="1"/>
    <xf numFmtId="0" fontId="0" fillId="3" borderId="19" xfId="0" applyFont="1" applyFill="1" applyBorder="1" applyAlignment="1">
      <alignment horizontal="center"/>
    </xf>
    <xf numFmtId="3" fontId="0" fillId="3" borderId="19" xfId="0" applyNumberFormat="1" applyFont="1" applyFill="1" applyBorder="1"/>
    <xf numFmtId="3" fontId="0" fillId="3" borderId="20" xfId="0" applyNumberFormat="1" applyFont="1" applyFill="1" applyBorder="1"/>
    <xf numFmtId="3" fontId="0" fillId="2" borderId="1" xfId="0" applyNumberFormat="1" applyFont="1" applyFill="1" applyBorder="1" applyAlignment="1"/>
    <xf numFmtId="3" fontId="0" fillId="2" borderId="4" xfId="0" applyNumberFormat="1" applyFont="1" applyFill="1" applyBorder="1" applyAlignment="1"/>
    <xf numFmtId="3" fontId="0" fillId="2" borderId="3" xfId="0" applyNumberFormat="1" applyFont="1" applyFill="1" applyBorder="1" applyAlignment="1"/>
    <xf numFmtId="0" fontId="4" fillId="3" borderId="18" xfId="0" applyFont="1" applyFill="1" applyBorder="1"/>
    <xf numFmtId="0" fontId="4" fillId="3" borderId="19" xfId="0" applyFont="1" applyFill="1" applyBorder="1"/>
    <xf numFmtId="0" fontId="4" fillId="3" borderId="19" xfId="0" applyFont="1" applyFill="1" applyBorder="1" applyAlignment="1">
      <alignment horizontal="center"/>
    </xf>
    <xf numFmtId="3" fontId="4" fillId="3" borderId="1" xfId="0" applyNumberFormat="1" applyFont="1" applyFill="1" applyBorder="1"/>
    <xf numFmtId="3" fontId="4" fillId="3" borderId="4" xfId="0" applyNumberFormat="1" applyFont="1" applyFill="1" applyBorder="1"/>
    <xf numFmtId="3" fontId="4" fillId="3" borderId="3" xfId="0" applyNumberFormat="1" applyFont="1" applyFill="1" applyBorder="1"/>
    <xf numFmtId="167" fontId="0" fillId="0" borderId="0" xfId="0" applyNumberFormat="1" applyAlignment="1"/>
    <xf numFmtId="169" fontId="0" fillId="0" borderId="0" xfId="2" applyNumberFormat="1" applyFont="1" applyBorder="1" applyAlignment="1" applyProtection="1">
      <alignment horizontal="center" vertical="center"/>
    </xf>
    <xf numFmtId="170" fontId="0" fillId="0" borderId="0" xfId="2" applyNumberFormat="1" applyFont="1" applyBorder="1" applyAlignment="1" applyProtection="1">
      <alignment horizontal="center"/>
    </xf>
    <xf numFmtId="170" fontId="0" fillId="0" borderId="0" xfId="2" applyNumberFormat="1" applyFont="1" applyBorder="1" applyAlignment="1" applyProtection="1"/>
    <xf numFmtId="170" fontId="0" fillId="0" borderId="0" xfId="0" applyNumberFormat="1"/>
    <xf numFmtId="1" fontId="0" fillId="0" borderId="0" xfId="0" applyNumberFormat="1"/>
    <xf numFmtId="171" fontId="0" fillId="0" borderId="0" xfId="2" applyNumberFormat="1" applyFont="1" applyBorder="1" applyAlignment="1" applyProtection="1"/>
    <xf numFmtId="167" fontId="1" fillId="0" borderId="0" xfId="2" applyNumberFormat="1" applyFont="1" applyBorder="1" applyAlignment="1" applyProtection="1">
      <alignment horizontal="right" vertical="center"/>
    </xf>
    <xf numFmtId="1" fontId="2" fillId="0" borderId="0" xfId="0" applyNumberFormat="1" applyFont="1" applyBorder="1" applyAlignment="1">
      <alignment horizontal="center" vertical="center"/>
    </xf>
    <xf numFmtId="171" fontId="1" fillId="0" borderId="0" xfId="2" applyNumberFormat="1" applyFont="1" applyBorder="1" applyAlignment="1" applyProtection="1">
      <alignment horizontal="center" vertical="center"/>
    </xf>
    <xf numFmtId="167" fontId="0" fillId="0" borderId="0" xfId="2" applyNumberFormat="1" applyFont="1" applyBorder="1" applyAlignment="1" applyProtection="1">
      <alignment vertical="center"/>
    </xf>
    <xf numFmtId="170" fontId="0" fillId="0" borderId="0" xfId="2" applyNumberFormat="1" applyFont="1" applyBorder="1" applyAlignment="1" applyProtection="1">
      <alignment horizontal="center" vertical="center"/>
    </xf>
    <xf numFmtId="170" fontId="0" fillId="0" borderId="0" xfId="2" applyNumberFormat="1" applyFont="1" applyBorder="1" applyAlignment="1" applyProtection="1">
      <alignment vertical="center"/>
    </xf>
    <xf numFmtId="170" fontId="0" fillId="0" borderId="0" xfId="0" applyNumberFormat="1" applyAlignment="1">
      <alignment vertical="center"/>
    </xf>
    <xf numFmtId="1" fontId="1" fillId="2" borderId="2" xfId="0" applyNumberFormat="1" applyFont="1" applyFill="1" applyBorder="1" applyAlignment="1">
      <alignment horizontal="center" vertical="center" wrapText="1"/>
    </xf>
    <xf numFmtId="171" fontId="0" fillId="0" borderId="0" xfId="2" applyNumberFormat="1" applyFont="1" applyBorder="1" applyAlignment="1" applyProtection="1">
      <alignment vertical="center"/>
    </xf>
    <xf numFmtId="167" fontId="4" fillId="0" borderId="0" xfId="2" applyNumberFormat="1" applyFont="1" applyBorder="1" applyAlignment="1" applyProtection="1">
      <alignment horizontal="center" vertical="center"/>
    </xf>
    <xf numFmtId="1" fontId="6" fillId="3" borderId="2" xfId="0" applyNumberFormat="1" applyFont="1" applyFill="1" applyBorder="1" applyAlignment="1">
      <alignment horizontal="center" vertical="center"/>
    </xf>
    <xf numFmtId="171" fontId="1" fillId="0" borderId="0" xfId="2" applyNumberFormat="1" applyFont="1" applyBorder="1" applyAlignment="1" applyProtection="1">
      <alignment vertical="center"/>
    </xf>
    <xf numFmtId="167" fontId="5" fillId="0" borderId="0" xfId="2" applyNumberFormat="1" applyFont="1" applyBorder="1" applyAlignment="1" applyProtection="1">
      <alignment horizontal="center" vertical="center"/>
    </xf>
    <xf numFmtId="170" fontId="1" fillId="0" borderId="0" xfId="2" applyNumberFormat="1" applyFont="1" applyBorder="1" applyAlignment="1" applyProtection="1">
      <alignment horizontal="center" vertical="center"/>
    </xf>
    <xf numFmtId="170" fontId="1" fillId="0" borderId="0" xfId="2" applyNumberFormat="1" applyFont="1" applyBorder="1" applyAlignment="1" applyProtection="1">
      <alignment vertical="center"/>
    </xf>
    <xf numFmtId="170" fontId="1" fillId="0" borderId="0" xfId="0" applyNumberFormat="1" applyFont="1" applyAlignment="1">
      <alignment vertical="center"/>
    </xf>
    <xf numFmtId="1" fontId="7" fillId="2" borderId="2" xfId="0" applyNumberFormat="1" applyFont="1" applyFill="1" applyBorder="1" applyAlignment="1">
      <alignment horizontal="center" vertical="center" wrapText="1"/>
    </xf>
    <xf numFmtId="171" fontId="1" fillId="2" borderId="3" xfId="2" applyNumberFormat="1" applyFont="1" applyFill="1" applyBorder="1" applyAlignment="1" applyProtection="1">
      <alignment horizontal="center" vertical="center" wrapText="1"/>
    </xf>
    <xf numFmtId="167" fontId="1" fillId="2" borderId="2" xfId="2" applyNumberFormat="1" applyFont="1" applyFill="1" applyBorder="1" applyAlignment="1" applyProtection="1">
      <alignment horizontal="center" vertical="center" wrapText="1"/>
    </xf>
    <xf numFmtId="1" fontId="4" fillId="3" borderId="4" xfId="0" applyNumberFormat="1" applyFont="1" applyFill="1" applyBorder="1" applyAlignment="1">
      <alignment vertical="center"/>
    </xf>
    <xf numFmtId="171" fontId="4" fillId="3" borderId="4" xfId="2" applyNumberFormat="1" applyFont="1" applyFill="1" applyBorder="1" applyAlignment="1" applyProtection="1">
      <alignment vertical="center"/>
    </xf>
    <xf numFmtId="167" fontId="0" fillId="3" borderId="3" xfId="2" applyNumberFormat="1" applyFont="1" applyFill="1" applyBorder="1" applyAlignment="1" applyProtection="1">
      <alignment horizontal="center" vertical="top"/>
    </xf>
    <xf numFmtId="0" fontId="1" fillId="0" borderId="0" xfId="0" applyFont="1"/>
    <xf numFmtId="170" fontId="4" fillId="3" borderId="5" xfId="0" applyNumberFormat="1" applyFont="1" applyFill="1" applyBorder="1" applyAlignment="1">
      <alignment horizontal="center" vertical="center"/>
    </xf>
    <xf numFmtId="170" fontId="4" fillId="3" borderId="7" xfId="0" applyNumberFormat="1" applyFont="1" applyFill="1" applyBorder="1" applyAlignment="1">
      <alignment horizontal="center" vertical="center"/>
    </xf>
    <xf numFmtId="171" fontId="4" fillId="3" borderId="5" xfId="2" applyNumberFormat="1" applyFont="1" applyFill="1" applyBorder="1" applyAlignment="1" applyProtection="1">
      <alignment horizontal="center" vertical="center"/>
    </xf>
    <xf numFmtId="167" fontId="0" fillId="3" borderId="8" xfId="2" applyNumberFormat="1" applyFont="1" applyFill="1" applyBorder="1" applyAlignment="1" applyProtection="1">
      <alignment horizontal="center" vertical="top"/>
    </xf>
    <xf numFmtId="170" fontId="1" fillId="0" borderId="0" xfId="2" applyNumberFormat="1" applyFont="1" applyBorder="1" applyAlignment="1" applyProtection="1">
      <alignment horizontal="center"/>
    </xf>
    <xf numFmtId="170" fontId="1" fillId="0" borderId="0" xfId="2" applyNumberFormat="1" applyFont="1" applyBorder="1" applyAlignment="1" applyProtection="1"/>
    <xf numFmtId="170" fontId="1" fillId="0" borderId="0" xfId="0" applyNumberFormat="1" applyFont="1"/>
    <xf numFmtId="0" fontId="4" fillId="3" borderId="21" xfId="0" applyFont="1" applyFill="1" applyBorder="1" applyAlignment="1">
      <alignment horizontal="right" vertical="center"/>
    </xf>
    <xf numFmtId="0" fontId="4" fillId="3" borderId="22" xfId="0" applyFont="1" applyFill="1" applyBorder="1" applyAlignment="1">
      <alignment horizontal="left" vertical="center"/>
    </xf>
    <xf numFmtId="0" fontId="4" fillId="3" borderId="23" xfId="0" applyFont="1" applyFill="1" applyBorder="1" applyAlignment="1">
      <alignment horizontal="left" vertical="center"/>
    </xf>
    <xf numFmtId="0" fontId="4" fillId="3" borderId="24" xfId="0" applyFont="1" applyFill="1" applyBorder="1" applyAlignment="1">
      <alignment horizontal="left" vertical="center"/>
    </xf>
    <xf numFmtId="0" fontId="4" fillId="3" borderId="24" xfId="0" applyFont="1" applyFill="1" applyBorder="1" applyAlignment="1">
      <alignment horizontal="center" vertical="center"/>
    </xf>
    <xf numFmtId="170" fontId="4" fillId="3" borderId="8" xfId="0" applyNumberFormat="1" applyFont="1" applyFill="1" applyBorder="1" applyAlignment="1">
      <alignment horizontal="center" vertical="center"/>
    </xf>
    <xf numFmtId="170" fontId="4" fillId="3" borderId="10" xfId="0" applyNumberFormat="1" applyFont="1" applyFill="1" applyBorder="1" applyAlignment="1">
      <alignment horizontal="center" vertical="center"/>
    </xf>
    <xf numFmtId="171" fontId="4" fillId="3" borderId="8" xfId="2" applyNumberFormat="1" applyFont="1" applyFill="1" applyBorder="1" applyAlignment="1" applyProtection="1">
      <alignment horizontal="center" vertical="center"/>
    </xf>
    <xf numFmtId="171" fontId="4" fillId="3" borderId="14" xfId="2" applyNumberFormat="1" applyFont="1" applyFill="1" applyBorder="1" applyAlignment="1" applyProtection="1">
      <alignment horizontal="center" vertical="center"/>
    </xf>
    <xf numFmtId="0" fontId="4" fillId="3" borderId="14" xfId="0" applyFont="1" applyFill="1" applyBorder="1" applyAlignment="1">
      <alignment horizontal="right" vertical="center"/>
    </xf>
    <xf numFmtId="1" fontId="5" fillId="3" borderId="4" xfId="0" applyNumberFormat="1" applyFont="1" applyFill="1" applyBorder="1" applyAlignment="1">
      <alignment horizontal="right" vertical="center"/>
    </xf>
    <xf numFmtId="171" fontId="5" fillId="3" borderId="3" xfId="2" applyNumberFormat="1" applyFont="1" applyFill="1" applyBorder="1" applyAlignment="1" applyProtection="1">
      <alignment horizontal="right" vertical="center"/>
    </xf>
    <xf numFmtId="167" fontId="1" fillId="3" borderId="2" xfId="2" applyNumberFormat="1" applyFont="1" applyFill="1" applyBorder="1" applyAlignment="1" applyProtection="1">
      <alignment horizontal="center" vertical="top"/>
    </xf>
    <xf numFmtId="170" fontId="4" fillId="3" borderId="16" xfId="0" applyNumberFormat="1" applyFont="1" applyFill="1" applyBorder="1" applyAlignment="1">
      <alignment horizontal="center" vertical="center"/>
    </xf>
    <xf numFmtId="171" fontId="4" fillId="3" borderId="15" xfId="2" applyNumberFormat="1" applyFont="1" applyFill="1" applyBorder="1" applyAlignment="1" applyProtection="1">
      <alignment horizontal="center" vertical="center"/>
    </xf>
    <xf numFmtId="167" fontId="0" fillId="3" borderId="15" xfId="2" applyNumberFormat="1" applyFont="1" applyFill="1" applyBorder="1" applyAlignment="1" applyProtection="1">
      <alignment horizontal="center" vertical="top"/>
    </xf>
    <xf numFmtId="1" fontId="5" fillId="3" borderId="3" xfId="0" applyNumberFormat="1" applyFont="1" applyFill="1" applyBorder="1" applyAlignment="1">
      <alignment horizontal="right" vertical="center"/>
    </xf>
    <xf numFmtId="1" fontId="4" fillId="3" borderId="10" xfId="0" applyNumberFormat="1" applyFont="1" applyFill="1" applyBorder="1" applyAlignment="1">
      <alignment horizontal="center" vertical="center"/>
    </xf>
    <xf numFmtId="1" fontId="4" fillId="3" borderId="16" xfId="0" applyNumberFormat="1" applyFont="1" applyFill="1" applyBorder="1" applyAlignment="1">
      <alignment horizontal="center" vertical="center"/>
    </xf>
    <xf numFmtId="1" fontId="4" fillId="3" borderId="7" xfId="0" applyNumberFormat="1" applyFont="1" applyFill="1" applyBorder="1" applyAlignment="1">
      <alignment horizontal="center" vertical="center"/>
    </xf>
    <xf numFmtId="167" fontId="1" fillId="3" borderId="5" xfId="2" applyNumberFormat="1" applyFont="1" applyFill="1" applyBorder="1" applyAlignment="1" applyProtection="1">
      <alignment horizontal="center" vertical="top"/>
    </xf>
    <xf numFmtId="1" fontId="5" fillId="3" borderId="4" xfId="0" applyNumberFormat="1" applyFont="1" applyFill="1" applyBorder="1" applyAlignment="1">
      <alignment vertical="center"/>
    </xf>
    <xf numFmtId="171" fontId="5" fillId="3" borderId="4" xfId="2" applyNumberFormat="1" applyFont="1" applyFill="1" applyBorder="1" applyAlignment="1" applyProtection="1">
      <alignment horizontal="center" vertical="center"/>
    </xf>
    <xf numFmtId="167" fontId="0" fillId="3" borderId="4" xfId="2" applyNumberFormat="1" applyFont="1" applyFill="1" applyBorder="1" applyAlignment="1" applyProtection="1">
      <alignment horizontal="center" vertical="top"/>
    </xf>
    <xf numFmtId="1" fontId="5" fillId="2" borderId="3" xfId="0" applyNumberFormat="1" applyFont="1" applyFill="1" applyBorder="1" applyAlignment="1">
      <alignment horizontal="right" vertical="center"/>
    </xf>
    <xf numFmtId="171" fontId="5" fillId="2" borderId="3" xfId="2" applyNumberFormat="1" applyFont="1" applyFill="1" applyBorder="1" applyAlignment="1" applyProtection="1">
      <alignment horizontal="right" vertical="center"/>
    </xf>
    <xf numFmtId="1" fontId="0" fillId="3" borderId="0" xfId="0" applyNumberFormat="1" applyFill="1"/>
    <xf numFmtId="171" fontId="0" fillId="3" borderId="0" xfId="2" applyNumberFormat="1" applyFont="1" applyFill="1" applyBorder="1" applyAlignment="1" applyProtection="1"/>
    <xf numFmtId="167" fontId="0" fillId="3" borderId="0" xfId="2" applyNumberFormat="1" applyFont="1" applyFill="1" applyBorder="1" applyAlignment="1" applyProtection="1"/>
    <xf numFmtId="1" fontId="0" fillId="2" borderId="4" xfId="0" applyNumberFormat="1" applyFont="1" applyFill="1" applyBorder="1"/>
    <xf numFmtId="171" fontId="0" fillId="2" borderId="4" xfId="2" applyNumberFormat="1" applyFont="1" applyFill="1" applyBorder="1" applyAlignment="1" applyProtection="1"/>
    <xf numFmtId="167" fontId="0" fillId="2" borderId="3" xfId="2" applyNumberFormat="1" applyFont="1" applyFill="1" applyBorder="1" applyAlignment="1" applyProtection="1"/>
    <xf numFmtId="1" fontId="0" fillId="3" borderId="19" xfId="0" applyNumberFormat="1" applyFont="1" applyFill="1" applyBorder="1"/>
    <xf numFmtId="171" fontId="0" fillId="3" borderId="19" xfId="2" applyNumberFormat="1" applyFont="1" applyFill="1" applyBorder="1" applyAlignment="1" applyProtection="1"/>
    <xf numFmtId="167" fontId="0" fillId="3" borderId="20" xfId="2" applyNumberFormat="1" applyFont="1" applyFill="1" applyBorder="1" applyAlignment="1" applyProtection="1"/>
    <xf numFmtId="1" fontId="0" fillId="2" borderId="1" xfId="0" applyNumberFormat="1" applyFont="1" applyFill="1" applyBorder="1" applyAlignment="1"/>
    <xf numFmtId="1" fontId="4" fillId="3" borderId="1" xfId="0" applyNumberFormat="1" applyFont="1" applyFill="1" applyBorder="1"/>
    <xf numFmtId="171" fontId="4" fillId="3" borderId="4" xfId="2" applyNumberFormat="1" applyFont="1" applyFill="1" applyBorder="1" applyAlignment="1" applyProtection="1"/>
    <xf numFmtId="167" fontId="4" fillId="3" borderId="3" xfId="2" applyNumberFormat="1" applyFont="1" applyFill="1" applyBorder="1" applyAlignment="1" applyProtection="1"/>
    <xf numFmtId="3" fontId="6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right" vertical="center"/>
    </xf>
    <xf numFmtId="0" fontId="4" fillId="3" borderId="26" xfId="0" applyFont="1" applyFill="1" applyBorder="1" applyAlignment="1">
      <alignment horizontal="center" vertical="center"/>
    </xf>
    <xf numFmtId="3" fontId="4" fillId="3" borderId="26" xfId="0" applyNumberFormat="1" applyFont="1" applyFill="1" applyBorder="1" applyAlignment="1">
      <alignment horizontal="center" vertical="center"/>
    </xf>
    <xf numFmtId="3" fontId="0" fillId="3" borderId="27" xfId="0" applyNumberFormat="1" applyFont="1" applyFill="1" applyBorder="1" applyAlignment="1">
      <alignment horizontal="center" vertical="top"/>
    </xf>
    <xf numFmtId="0" fontId="4" fillId="3" borderId="28" xfId="0" applyFont="1" applyFill="1" applyBorder="1" applyAlignment="1">
      <alignment horizontal="right" vertical="center"/>
    </xf>
    <xf numFmtId="0" fontId="4" fillId="3" borderId="29" xfId="0" applyFont="1" applyFill="1" applyBorder="1" applyAlignment="1">
      <alignment horizontal="center" vertical="center"/>
    </xf>
    <xf numFmtId="3" fontId="4" fillId="3" borderId="29" xfId="0" applyNumberFormat="1" applyFont="1" applyFill="1" applyBorder="1" applyAlignment="1">
      <alignment horizontal="center" vertical="center"/>
    </xf>
    <xf numFmtId="3" fontId="0" fillId="3" borderId="30" xfId="0" applyNumberFormat="1" applyFont="1" applyFill="1" applyBorder="1" applyAlignment="1">
      <alignment horizontal="center" vertical="top"/>
    </xf>
    <xf numFmtId="0" fontId="4" fillId="3" borderId="31" xfId="0" applyFont="1" applyFill="1" applyBorder="1" applyAlignment="1">
      <alignment horizontal="right" vertical="center"/>
    </xf>
    <xf numFmtId="0" fontId="4" fillId="0" borderId="32" xfId="0" applyFont="1" applyBorder="1" applyAlignment="1">
      <alignment horizontal="center"/>
    </xf>
    <xf numFmtId="0" fontId="4" fillId="3" borderId="32" xfId="0" applyFont="1" applyFill="1" applyBorder="1" applyAlignment="1">
      <alignment horizontal="center" vertical="center"/>
    </xf>
    <xf numFmtId="3" fontId="4" fillId="3" borderId="32" xfId="0" applyNumberFormat="1" applyFont="1" applyFill="1" applyBorder="1" applyAlignment="1">
      <alignment horizontal="center" vertical="center"/>
    </xf>
    <xf numFmtId="3" fontId="0" fillId="3" borderId="33" xfId="0" applyNumberFormat="1" applyFont="1" applyFill="1" applyBorder="1" applyAlignment="1">
      <alignment horizontal="center" vertical="top"/>
    </xf>
    <xf numFmtId="3" fontId="1" fillId="3" borderId="27" xfId="0" applyNumberFormat="1" applyFont="1" applyFill="1" applyBorder="1" applyAlignment="1">
      <alignment horizontal="center" vertical="top"/>
    </xf>
    <xf numFmtId="3" fontId="1" fillId="3" borderId="30" xfId="0" applyNumberFormat="1" applyFont="1" applyFill="1" applyBorder="1" applyAlignment="1">
      <alignment horizontal="center" vertical="top"/>
    </xf>
    <xf numFmtId="3" fontId="1" fillId="3" borderId="33" xfId="0" applyNumberFormat="1" applyFont="1" applyFill="1" applyBorder="1" applyAlignment="1">
      <alignment horizontal="center" vertical="top"/>
    </xf>
    <xf numFmtId="3" fontId="0" fillId="3" borderId="0" xfId="0" applyNumberFormat="1" applyFont="1" applyFill="1" applyAlignment="1">
      <alignment horizontal="center"/>
    </xf>
    <xf numFmtId="0" fontId="4" fillId="3" borderId="5" xfId="0" applyFont="1" applyFill="1" applyBorder="1" applyAlignment="1">
      <alignment horizontal="left" wrapText="1"/>
    </xf>
    <xf numFmtId="0" fontId="4" fillId="3" borderId="8" xfId="0" applyFont="1" applyFill="1" applyBorder="1" applyAlignment="1">
      <alignment horizontal="left" wrapText="1"/>
    </xf>
    <xf numFmtId="0" fontId="4" fillId="3" borderId="26" xfId="0" applyFont="1" applyFill="1" applyBorder="1" applyAlignment="1">
      <alignment horizontal="left" vertical="center"/>
    </xf>
    <xf numFmtId="0" fontId="4" fillId="3" borderId="29" xfId="0" applyFont="1" applyFill="1" applyBorder="1" applyAlignment="1">
      <alignment horizontal="left" vertical="center"/>
    </xf>
    <xf numFmtId="0" fontId="4" fillId="0" borderId="32" xfId="0" applyFont="1" applyBorder="1" applyAlignment="1">
      <alignment horizontal="left"/>
    </xf>
    <xf numFmtId="0" fontId="4" fillId="3" borderId="29" xfId="0" applyFont="1" applyFill="1" applyBorder="1" applyAlignment="1">
      <alignment horizontal="center" vertical="center"/>
    </xf>
    <xf numFmtId="0" fontId="4" fillId="0" borderId="32" xfId="0" applyFont="1" applyBorder="1" applyAlignment="1">
      <alignment horizontal="center"/>
    </xf>
    <xf numFmtId="0" fontId="4" fillId="3" borderId="26" xfId="0" applyFont="1" applyFill="1" applyBorder="1" applyAlignment="1">
      <alignment horizontal="center" vertic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70920</xdr:colOff>
      <xdr:row>4531</xdr:row>
      <xdr:rowOff>24840</xdr:rowOff>
    </xdr:from>
    <xdr:to>
      <xdr:col>2</xdr:col>
      <xdr:colOff>614880</xdr:colOff>
      <xdr:row>4533</xdr:row>
      <xdr:rowOff>128520</xdr:rowOff>
    </xdr:to>
    <xdr:pic>
      <xdr:nvPicPr>
        <xdr:cNvPr id="2" name="Picture 3"/>
        <xdr:cNvPicPr/>
      </xdr:nvPicPr>
      <xdr:blipFill>
        <a:blip xmlns:r="http://schemas.openxmlformats.org/officeDocument/2006/relationships" r:embed="rId1"/>
        <a:stretch/>
      </xdr:blipFill>
      <xdr:spPr>
        <a:xfrm>
          <a:off x="232560" y="843833520"/>
          <a:ext cx="1105920" cy="475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40680</xdr:colOff>
      <xdr:row>3798</xdr:row>
      <xdr:rowOff>15120</xdr:rowOff>
    </xdr:from>
    <xdr:to>
      <xdr:col>2</xdr:col>
      <xdr:colOff>584280</xdr:colOff>
      <xdr:row>3800</xdr:row>
      <xdr:rowOff>137880</xdr:rowOff>
    </xdr:to>
    <xdr:pic>
      <xdr:nvPicPr>
        <xdr:cNvPr id="3" name="Picture 3"/>
        <xdr:cNvPicPr/>
      </xdr:nvPicPr>
      <xdr:blipFill>
        <a:blip xmlns:r="http://schemas.openxmlformats.org/officeDocument/2006/relationships" r:embed="rId1"/>
        <a:stretch/>
      </xdr:blipFill>
      <xdr:spPr>
        <a:xfrm>
          <a:off x="202320" y="707445720"/>
          <a:ext cx="1105560" cy="49464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5"/>
  <sheetViews>
    <sheetView showGridLines="0" tabSelected="1" view="pageBreakPreview" topLeftCell="A16" zoomScale="85" zoomScaleNormal="100" zoomScalePageLayoutView="85" workbookViewId="0">
      <selection activeCell="N40" sqref="N40"/>
    </sheetView>
  </sheetViews>
  <sheetFormatPr baseColWidth="10" defaultColWidth="9.140625" defaultRowHeight="12.75" x14ac:dyDescent="0.2"/>
  <cols>
    <col min="1" max="1" width="2.28515625"/>
    <col min="2" max="2" width="8"/>
    <col min="3" max="3" width="10.28515625"/>
    <col min="4" max="4" width="7.7109375"/>
    <col min="5" max="5" width="27.28515625"/>
    <col min="7" max="7" width="11" style="15"/>
    <col min="8" max="8" width="11" style="16"/>
    <col min="9" max="9" width="16.5703125" style="17"/>
    <col min="10" max="10" width="16.28515625" style="17"/>
    <col min="11" max="1025" width="11.140625"/>
  </cols>
  <sheetData>
    <row r="1" spans="2:10" x14ac:dyDescent="0.2">
      <c r="G1"/>
      <c r="H1"/>
      <c r="I1"/>
      <c r="J1" s="18" t="s">
        <v>0</v>
      </c>
    </row>
    <row r="2" spans="2:10" x14ac:dyDescent="0.2">
      <c r="G2"/>
      <c r="H2"/>
      <c r="I2"/>
      <c r="J2" s="18" t="s">
        <v>1</v>
      </c>
    </row>
    <row r="3" spans="2:10" ht="15.75" x14ac:dyDescent="0.25">
      <c r="B3" s="14" t="s">
        <v>2</v>
      </c>
      <c r="C3" s="14"/>
      <c r="D3" s="14"/>
      <c r="E3" s="14"/>
      <c r="F3" s="14"/>
      <c r="G3" s="14"/>
      <c r="H3" s="14"/>
      <c r="I3" s="14"/>
      <c r="J3" s="14"/>
    </row>
    <row r="4" spans="2:10" ht="14.25" x14ac:dyDescent="0.2">
      <c r="B4" s="13"/>
      <c r="C4" s="13"/>
      <c r="D4" s="13"/>
      <c r="E4" s="13"/>
      <c r="F4" s="13"/>
      <c r="G4" s="13"/>
      <c r="H4" s="13"/>
      <c r="I4" s="13"/>
      <c r="J4" s="13"/>
    </row>
    <row r="5" spans="2:10" ht="15" x14ac:dyDescent="0.2">
      <c r="B5" s="12" t="s">
        <v>3</v>
      </c>
      <c r="C5" s="12"/>
      <c r="D5" s="11" t="s">
        <v>4</v>
      </c>
      <c r="E5" s="11"/>
      <c r="F5" s="11"/>
      <c r="G5" s="25" t="s">
        <v>5</v>
      </c>
      <c r="H5" s="26" t="s">
        <v>6</v>
      </c>
      <c r="I5" s="27"/>
      <c r="J5" s="24"/>
    </row>
    <row r="6" spans="2:10" ht="15" x14ac:dyDescent="0.2">
      <c r="B6" s="10" t="s">
        <v>7</v>
      </c>
      <c r="C6" s="10"/>
      <c r="D6" s="9" t="s">
        <v>8</v>
      </c>
      <c r="E6" s="9" t="s">
        <v>8</v>
      </c>
      <c r="F6" s="9" t="s">
        <v>8</v>
      </c>
      <c r="G6" s="28" t="s">
        <v>9</v>
      </c>
      <c r="H6" s="29">
        <v>1</v>
      </c>
      <c r="I6" s="30"/>
      <c r="J6" s="31"/>
    </row>
    <row r="7" spans="2:10" ht="14.25" x14ac:dyDescent="0.2">
      <c r="B7" s="24"/>
      <c r="C7" s="24"/>
      <c r="D7" s="24"/>
      <c r="E7" s="24"/>
      <c r="F7" s="24"/>
      <c r="G7" s="24"/>
      <c r="H7" s="24"/>
      <c r="I7" s="24"/>
      <c r="J7" s="24"/>
    </row>
    <row r="8" spans="2:10" ht="25.5" customHeight="1" x14ac:dyDescent="0.2">
      <c r="B8" s="25"/>
      <c r="C8" s="8" t="s">
        <v>10</v>
      </c>
      <c r="D8" s="8"/>
      <c r="E8" s="8"/>
      <c r="F8" s="25" t="s">
        <v>5</v>
      </c>
      <c r="G8" s="26" t="s">
        <v>6</v>
      </c>
      <c r="H8" s="32" t="s">
        <v>11</v>
      </c>
      <c r="I8" s="33" t="s">
        <v>12</v>
      </c>
      <c r="J8" s="26" t="s">
        <v>13</v>
      </c>
    </row>
    <row r="9" spans="2:10" ht="15" x14ac:dyDescent="0.2">
      <c r="B9" s="34" t="s">
        <v>14</v>
      </c>
      <c r="C9" s="35" t="s">
        <v>15</v>
      </c>
      <c r="D9" s="35"/>
      <c r="E9" s="36"/>
      <c r="F9" s="36"/>
      <c r="G9" s="36"/>
      <c r="H9" s="36"/>
      <c r="I9" s="36"/>
      <c r="J9" s="37"/>
    </row>
    <row r="10" spans="2:10" ht="14.25" customHeight="1" x14ac:dyDescent="0.2">
      <c r="B10" s="38" t="s">
        <v>7</v>
      </c>
      <c r="C10" s="7" t="s">
        <v>16</v>
      </c>
      <c r="D10" s="7" t="s">
        <v>16</v>
      </c>
      <c r="E10" s="7" t="s">
        <v>16</v>
      </c>
      <c r="F10" s="39" t="s">
        <v>85</v>
      </c>
      <c r="G10" s="40">
        <v>135</v>
      </c>
      <c r="H10" s="41">
        <v>1</v>
      </c>
      <c r="I10" s="42">
        <v>13356</v>
      </c>
      <c r="J10" s="43">
        <f t="shared" ref="J10:J15" si="0">+ROUND(I10*G10/H10,0)</f>
        <v>1803060</v>
      </c>
    </row>
    <row r="11" spans="2:10" ht="14.25" x14ac:dyDescent="0.2">
      <c r="B11" s="44" t="s">
        <v>17</v>
      </c>
      <c r="C11" s="6" t="s">
        <v>18</v>
      </c>
      <c r="D11" s="6" t="s">
        <v>18</v>
      </c>
      <c r="E11" s="6" t="s">
        <v>18</v>
      </c>
      <c r="F11" s="45" t="s">
        <v>85</v>
      </c>
      <c r="G11" s="46">
        <v>270</v>
      </c>
      <c r="H11" s="47">
        <v>1</v>
      </c>
      <c r="I11" s="48">
        <v>11405</v>
      </c>
      <c r="J11" s="43">
        <f t="shared" si="0"/>
        <v>3079350</v>
      </c>
    </row>
    <row r="12" spans="2:10" ht="14.25" x14ac:dyDescent="0.2">
      <c r="B12" s="44" t="s">
        <v>19</v>
      </c>
      <c r="C12" s="6" t="s">
        <v>20</v>
      </c>
      <c r="D12" s="6" t="s">
        <v>20</v>
      </c>
      <c r="E12" s="6" t="s">
        <v>20</v>
      </c>
      <c r="F12" s="45" t="s">
        <v>85</v>
      </c>
      <c r="G12" s="46">
        <v>645</v>
      </c>
      <c r="H12" s="47">
        <v>1</v>
      </c>
      <c r="I12" s="48">
        <v>10062</v>
      </c>
      <c r="J12" s="43">
        <f t="shared" si="0"/>
        <v>6489990</v>
      </c>
    </row>
    <row r="13" spans="2:10" ht="14.25" x14ac:dyDescent="0.2">
      <c r="B13" s="44" t="s">
        <v>21</v>
      </c>
      <c r="C13" s="6" t="s">
        <v>22</v>
      </c>
      <c r="D13" s="6" t="s">
        <v>22</v>
      </c>
      <c r="E13" s="6" t="s">
        <v>22</v>
      </c>
      <c r="F13" s="45" t="s">
        <v>85</v>
      </c>
      <c r="G13" s="46">
        <v>720</v>
      </c>
      <c r="H13" s="47">
        <v>1</v>
      </c>
      <c r="I13" s="48">
        <v>10062</v>
      </c>
      <c r="J13" s="43">
        <f t="shared" si="0"/>
        <v>7244640</v>
      </c>
    </row>
    <row r="14" spans="2:10" ht="14.25" x14ac:dyDescent="0.2">
      <c r="B14" s="44" t="s">
        <v>23</v>
      </c>
      <c r="C14" s="49" t="s">
        <v>24</v>
      </c>
      <c r="D14" s="50"/>
      <c r="E14" s="51"/>
      <c r="F14" s="45" t="s">
        <v>85</v>
      </c>
      <c r="G14" s="52">
        <v>520</v>
      </c>
      <c r="H14" s="53">
        <v>1</v>
      </c>
      <c r="I14" s="54">
        <v>10062</v>
      </c>
      <c r="J14" s="43">
        <f t="shared" si="0"/>
        <v>5232240</v>
      </c>
    </row>
    <row r="15" spans="2:10" ht="14.25" x14ac:dyDescent="0.2">
      <c r="B15" s="44" t="s">
        <v>25</v>
      </c>
      <c r="C15" s="49" t="s">
        <v>26</v>
      </c>
      <c r="D15" s="50"/>
      <c r="E15" s="51"/>
      <c r="F15" s="45" t="s">
        <v>85</v>
      </c>
      <c r="G15" s="52">
        <v>2080</v>
      </c>
      <c r="H15" s="53">
        <v>1</v>
      </c>
      <c r="I15" s="54">
        <v>6620</v>
      </c>
      <c r="J15" s="43">
        <f t="shared" si="0"/>
        <v>13769600</v>
      </c>
    </row>
    <row r="16" spans="2:10" ht="14.25" x14ac:dyDescent="0.2">
      <c r="B16" s="44" t="s">
        <v>27</v>
      </c>
      <c r="C16" s="5"/>
      <c r="D16" s="5"/>
      <c r="E16" s="5"/>
      <c r="F16" s="45"/>
      <c r="G16" s="55"/>
      <c r="H16" s="56"/>
      <c r="I16" s="57"/>
      <c r="J16" s="43"/>
    </row>
    <row r="17" spans="2:10" ht="15" x14ac:dyDescent="0.2">
      <c r="B17" s="58"/>
      <c r="C17" s="36"/>
      <c r="D17" s="36"/>
      <c r="E17" s="36"/>
      <c r="F17" s="36"/>
      <c r="G17" s="35"/>
      <c r="H17" s="59"/>
      <c r="I17" s="59" t="s">
        <v>28</v>
      </c>
      <c r="J17" s="60">
        <f>SUM(J10:J16)</f>
        <v>37618880</v>
      </c>
    </row>
    <row r="18" spans="2:10" ht="15" x14ac:dyDescent="0.2">
      <c r="B18" s="34" t="s">
        <v>29</v>
      </c>
      <c r="C18" s="35" t="s">
        <v>30</v>
      </c>
      <c r="D18" s="35"/>
      <c r="E18" s="36"/>
      <c r="F18" s="36"/>
      <c r="G18" s="36"/>
      <c r="H18" s="36"/>
      <c r="I18" s="36"/>
      <c r="J18" s="37"/>
    </row>
    <row r="19" spans="2:10" ht="14.25" x14ac:dyDescent="0.2">
      <c r="B19" s="38" t="s">
        <v>31</v>
      </c>
      <c r="C19" s="7" t="s">
        <v>32</v>
      </c>
      <c r="D19" s="7" t="s">
        <v>32</v>
      </c>
      <c r="E19" s="7" t="s">
        <v>32</v>
      </c>
      <c r="F19" s="39" t="s">
        <v>41</v>
      </c>
      <c r="G19" s="40">
        <v>240</v>
      </c>
      <c r="H19" s="41">
        <v>1</v>
      </c>
      <c r="I19" s="42">
        <v>48800</v>
      </c>
      <c r="J19" s="43">
        <f>+ROUND(I19*G19/H19,0)</f>
        <v>11712000</v>
      </c>
    </row>
    <row r="20" spans="2:10" ht="14.25" x14ac:dyDescent="0.2">
      <c r="B20" s="44" t="s">
        <v>33</v>
      </c>
      <c r="C20" s="6" t="s">
        <v>34</v>
      </c>
      <c r="D20" s="6" t="s">
        <v>34</v>
      </c>
      <c r="E20" s="6" t="s">
        <v>34</v>
      </c>
      <c r="F20" s="45" t="s">
        <v>41</v>
      </c>
      <c r="G20" s="46">
        <v>720</v>
      </c>
      <c r="H20" s="47">
        <v>1</v>
      </c>
      <c r="I20" s="48">
        <v>57800</v>
      </c>
      <c r="J20" s="43">
        <f>+ROUND(I20*G20/H20,0)</f>
        <v>41616000</v>
      </c>
    </row>
    <row r="21" spans="2:10" ht="14.25" x14ac:dyDescent="0.2">
      <c r="B21" s="44" t="s">
        <v>35</v>
      </c>
      <c r="C21" s="6" t="s">
        <v>36</v>
      </c>
      <c r="D21" s="6" t="s">
        <v>36</v>
      </c>
      <c r="E21" s="6" t="s">
        <v>36</v>
      </c>
      <c r="F21" s="45" t="s">
        <v>41</v>
      </c>
      <c r="G21" s="46">
        <v>135</v>
      </c>
      <c r="H21" s="47">
        <v>1</v>
      </c>
      <c r="I21" s="48">
        <v>50063</v>
      </c>
      <c r="J21" s="43">
        <f>+ROUND(I21*G21/H21,0)</f>
        <v>6758505</v>
      </c>
    </row>
    <row r="22" spans="2:10" ht="14.25" x14ac:dyDescent="0.2">
      <c r="B22" s="44" t="s">
        <v>37</v>
      </c>
      <c r="C22" s="6" t="s">
        <v>38</v>
      </c>
      <c r="D22" s="6" t="s">
        <v>38</v>
      </c>
      <c r="E22" s="6" t="s">
        <v>38</v>
      </c>
      <c r="F22" s="45" t="s">
        <v>41</v>
      </c>
      <c r="G22" s="46">
        <v>135</v>
      </c>
      <c r="H22" s="47">
        <v>1</v>
      </c>
      <c r="I22" s="48">
        <v>22380</v>
      </c>
      <c r="J22" s="43">
        <f>+ROUND(I22*G22/H22,0)</f>
        <v>3021300</v>
      </c>
    </row>
    <row r="23" spans="2:10" ht="14.25" x14ac:dyDescent="0.2">
      <c r="B23" s="61" t="s">
        <v>39</v>
      </c>
      <c r="C23" s="5" t="s">
        <v>40</v>
      </c>
      <c r="D23" s="5" t="s">
        <v>40</v>
      </c>
      <c r="E23" s="5" t="s">
        <v>40</v>
      </c>
      <c r="F23" s="62" t="s">
        <v>41</v>
      </c>
      <c r="G23" s="55">
        <v>135</v>
      </c>
      <c r="H23" s="56">
        <v>1</v>
      </c>
      <c r="I23" s="63">
        <v>38688</v>
      </c>
      <c r="J23" s="43">
        <f>+ROUND(I23*G23/H23,0)</f>
        <v>5222880</v>
      </c>
    </row>
    <row r="24" spans="2:10" ht="15" x14ac:dyDescent="0.2">
      <c r="B24" s="58"/>
      <c r="C24" s="36"/>
      <c r="D24" s="36"/>
      <c r="E24" s="36"/>
      <c r="F24" s="36"/>
      <c r="G24" s="35"/>
      <c r="H24" s="59"/>
      <c r="I24" s="59" t="s">
        <v>42</v>
      </c>
      <c r="J24" s="60">
        <f>SUM(J19:J23)</f>
        <v>68330685</v>
      </c>
    </row>
    <row r="25" spans="2:10" ht="15" x14ac:dyDescent="0.2">
      <c r="B25" s="34" t="s">
        <v>43</v>
      </c>
      <c r="C25" s="35" t="s">
        <v>44</v>
      </c>
      <c r="D25" s="35"/>
      <c r="E25" s="36"/>
      <c r="F25" s="36"/>
      <c r="G25" s="36"/>
      <c r="H25" s="36"/>
      <c r="I25" s="36"/>
      <c r="J25" s="37"/>
    </row>
    <row r="26" spans="2:10" ht="14.25" x14ac:dyDescent="0.2">
      <c r="B26" s="38" t="s">
        <v>45</v>
      </c>
      <c r="C26" s="7" t="s">
        <v>46</v>
      </c>
      <c r="D26" s="7" t="s">
        <v>46</v>
      </c>
      <c r="E26" s="7" t="s">
        <v>46</v>
      </c>
      <c r="F26" s="39" t="s">
        <v>47</v>
      </c>
      <c r="G26" s="40">
        <v>52</v>
      </c>
      <c r="H26" s="41">
        <v>1</v>
      </c>
      <c r="I26" s="42">
        <v>436423</v>
      </c>
      <c r="J26" s="43">
        <f t="shared" ref="J26:J32" si="1">+ROUND(I26*G26/H26,0)</f>
        <v>22693996</v>
      </c>
    </row>
    <row r="27" spans="2:10" ht="14.25" x14ac:dyDescent="0.2">
      <c r="B27" s="44" t="s">
        <v>48</v>
      </c>
      <c r="C27" s="6" t="s">
        <v>49</v>
      </c>
      <c r="D27" s="6" t="s">
        <v>49</v>
      </c>
      <c r="E27" s="6" t="s">
        <v>49</v>
      </c>
      <c r="F27" s="45" t="s">
        <v>47</v>
      </c>
      <c r="G27" s="46">
        <v>52</v>
      </c>
      <c r="H27" s="47">
        <v>1</v>
      </c>
      <c r="I27" s="48">
        <v>321538</v>
      </c>
      <c r="J27" s="43">
        <f t="shared" si="1"/>
        <v>16719976</v>
      </c>
    </row>
    <row r="28" spans="2:10" ht="14.25" x14ac:dyDescent="0.2">
      <c r="B28" s="44" t="s">
        <v>50</v>
      </c>
      <c r="C28" s="6" t="s">
        <v>51</v>
      </c>
      <c r="D28" s="6" t="s">
        <v>51</v>
      </c>
      <c r="E28" s="6" t="s">
        <v>51</v>
      </c>
      <c r="F28" s="45" t="s">
        <v>47</v>
      </c>
      <c r="G28" s="46">
        <v>52</v>
      </c>
      <c r="H28" s="47">
        <v>1</v>
      </c>
      <c r="I28" s="48">
        <v>264307</v>
      </c>
      <c r="J28" s="43">
        <f t="shared" si="1"/>
        <v>13743964</v>
      </c>
    </row>
    <row r="29" spans="2:10" ht="14.25" x14ac:dyDescent="0.2">
      <c r="B29" s="44" t="s">
        <v>52</v>
      </c>
      <c r="C29" s="6" t="s">
        <v>53</v>
      </c>
      <c r="D29" s="6" t="s">
        <v>53</v>
      </c>
      <c r="E29" s="6" t="s">
        <v>53</v>
      </c>
      <c r="F29" s="45" t="s">
        <v>47</v>
      </c>
      <c r="G29" s="46">
        <v>60</v>
      </c>
      <c r="H29" s="47">
        <v>1</v>
      </c>
      <c r="I29" s="48">
        <v>189000</v>
      </c>
      <c r="J29" s="43">
        <f t="shared" si="1"/>
        <v>11340000</v>
      </c>
    </row>
    <row r="30" spans="2:10" ht="14.25" x14ac:dyDescent="0.2">
      <c r="B30" s="44" t="s">
        <v>54</v>
      </c>
      <c r="C30" s="49" t="s">
        <v>55</v>
      </c>
      <c r="D30" s="50"/>
      <c r="E30" s="51"/>
      <c r="F30" s="64" t="s">
        <v>9</v>
      </c>
      <c r="G30" s="52">
        <v>1</v>
      </c>
      <c r="H30" s="53">
        <v>1</v>
      </c>
      <c r="I30" s="54">
        <v>7456000</v>
      </c>
      <c r="J30" s="43">
        <f t="shared" si="1"/>
        <v>7456000</v>
      </c>
    </row>
    <row r="31" spans="2:10" ht="14.25" x14ac:dyDescent="0.2">
      <c r="B31" s="44" t="s">
        <v>56</v>
      </c>
      <c r="C31" s="49" t="s">
        <v>57</v>
      </c>
      <c r="D31" s="50"/>
      <c r="E31" s="51"/>
      <c r="F31" s="64" t="s">
        <v>9</v>
      </c>
      <c r="G31" s="52">
        <v>1</v>
      </c>
      <c r="H31" s="53">
        <v>1</v>
      </c>
      <c r="I31" s="54">
        <v>2579000</v>
      </c>
      <c r="J31" s="43">
        <f t="shared" si="1"/>
        <v>2579000</v>
      </c>
    </row>
    <row r="32" spans="2:10" ht="14.25" x14ac:dyDescent="0.2">
      <c r="B32" s="44" t="s">
        <v>58</v>
      </c>
      <c r="C32" s="49" t="s">
        <v>59</v>
      </c>
      <c r="D32" s="50"/>
      <c r="E32" s="51"/>
      <c r="F32" s="64" t="s">
        <v>9</v>
      </c>
      <c r="G32" s="52">
        <v>1</v>
      </c>
      <c r="H32" s="53">
        <v>1</v>
      </c>
      <c r="I32" s="54">
        <v>4568000</v>
      </c>
      <c r="J32" s="43">
        <f t="shared" si="1"/>
        <v>4568000</v>
      </c>
    </row>
    <row r="33" spans="2:10" ht="14.25" x14ac:dyDescent="0.2">
      <c r="B33" s="44" t="s">
        <v>60</v>
      </c>
      <c r="C33" s="4"/>
      <c r="D33" s="4"/>
      <c r="E33" s="4"/>
      <c r="F33" s="62"/>
      <c r="G33" s="55"/>
      <c r="H33" s="56"/>
      <c r="I33" s="57"/>
      <c r="J33" s="65"/>
    </row>
    <row r="34" spans="2:10" ht="15" x14ac:dyDescent="0.2">
      <c r="B34" s="58"/>
      <c r="C34" s="36"/>
      <c r="D34" s="36"/>
      <c r="E34" s="36"/>
      <c r="F34" s="36"/>
      <c r="G34" s="35"/>
      <c r="H34" s="59"/>
      <c r="I34" s="59" t="s">
        <v>61</v>
      </c>
      <c r="J34" s="60">
        <f>SUM(J26:J33)</f>
        <v>79100936</v>
      </c>
    </row>
    <row r="35" spans="2:10" ht="15" x14ac:dyDescent="0.2">
      <c r="B35" s="34" t="s">
        <v>62</v>
      </c>
      <c r="C35" s="35" t="s">
        <v>63</v>
      </c>
      <c r="D35" s="35"/>
      <c r="E35" s="36"/>
      <c r="F35" s="36"/>
      <c r="G35" s="36"/>
      <c r="H35" s="36"/>
      <c r="I35" s="36"/>
      <c r="J35" s="37"/>
    </row>
    <row r="36" spans="2:10" ht="14.25" x14ac:dyDescent="0.2">
      <c r="B36" s="38" t="s">
        <v>64</v>
      </c>
      <c r="C36" s="3"/>
      <c r="D36" s="3"/>
      <c r="E36" s="3"/>
      <c r="F36" s="39"/>
      <c r="G36" s="40"/>
      <c r="H36" s="41"/>
      <c r="I36" s="66"/>
      <c r="J36" s="67"/>
    </row>
    <row r="37" spans="2:10" ht="14.25" x14ac:dyDescent="0.2">
      <c r="B37" s="44" t="s">
        <v>65</v>
      </c>
      <c r="C37" s="2"/>
      <c r="D37" s="2"/>
      <c r="E37" s="2"/>
      <c r="F37" s="45"/>
      <c r="G37" s="46"/>
      <c r="H37" s="47"/>
      <c r="I37" s="68"/>
      <c r="J37" s="43"/>
    </row>
    <row r="38" spans="2:10" ht="14.25" x14ac:dyDescent="0.2">
      <c r="B38" s="44" t="s">
        <v>66</v>
      </c>
      <c r="C38" s="2"/>
      <c r="D38" s="2"/>
      <c r="E38" s="2"/>
      <c r="F38" s="45"/>
      <c r="G38" s="46"/>
      <c r="H38" s="47"/>
      <c r="I38" s="68"/>
      <c r="J38" s="43"/>
    </row>
    <row r="39" spans="2:10" ht="14.25" x14ac:dyDescent="0.2">
      <c r="B39" s="44" t="s">
        <v>67</v>
      </c>
      <c r="C39" s="2"/>
      <c r="D39" s="2"/>
      <c r="E39" s="2"/>
      <c r="F39" s="45"/>
      <c r="G39" s="46"/>
      <c r="H39" s="47"/>
      <c r="I39" s="68"/>
      <c r="J39" s="43"/>
    </row>
    <row r="40" spans="2:10" ht="14.25" x14ac:dyDescent="0.2">
      <c r="B40" s="61" t="s">
        <v>68</v>
      </c>
      <c r="C40" s="4"/>
      <c r="D40" s="4"/>
      <c r="E40" s="4"/>
      <c r="F40" s="62"/>
      <c r="G40" s="55"/>
      <c r="H40" s="56"/>
      <c r="I40" s="57"/>
      <c r="J40" s="65"/>
    </row>
    <row r="41" spans="2:10" ht="15" x14ac:dyDescent="0.2">
      <c r="B41" s="69"/>
      <c r="C41" s="36"/>
      <c r="D41" s="36"/>
      <c r="E41" s="36"/>
      <c r="F41" s="36"/>
      <c r="G41" s="35"/>
      <c r="H41" s="59"/>
      <c r="I41" s="59" t="s">
        <v>69</v>
      </c>
      <c r="J41" s="70"/>
    </row>
    <row r="42" spans="2:10" ht="15" x14ac:dyDescent="0.2">
      <c r="B42" s="34" t="s">
        <v>70</v>
      </c>
      <c r="C42" s="35" t="s">
        <v>71</v>
      </c>
      <c r="D42" s="35"/>
      <c r="E42" s="36"/>
      <c r="F42" s="36"/>
      <c r="G42" s="36"/>
      <c r="H42" s="36"/>
      <c r="I42" s="36"/>
      <c r="J42" s="37"/>
    </row>
    <row r="43" spans="2:10" ht="14.25" x14ac:dyDescent="0.2">
      <c r="B43" s="38" t="s">
        <v>72</v>
      </c>
      <c r="C43" s="3"/>
      <c r="D43" s="3"/>
      <c r="E43" s="3"/>
      <c r="F43" s="39"/>
      <c r="G43" s="40"/>
      <c r="H43" s="41"/>
      <c r="I43" s="66"/>
      <c r="J43" s="67"/>
    </row>
    <row r="44" spans="2:10" ht="14.25" x14ac:dyDescent="0.2">
      <c r="B44" s="44" t="s">
        <v>73</v>
      </c>
      <c r="C44" s="2"/>
      <c r="D44" s="2"/>
      <c r="E44" s="2"/>
      <c r="F44" s="45"/>
      <c r="G44" s="46"/>
      <c r="H44" s="47"/>
      <c r="I44" s="68"/>
      <c r="J44" s="43"/>
    </row>
    <row r="45" spans="2:10" ht="14.25" x14ac:dyDescent="0.2">
      <c r="B45" s="44" t="s">
        <v>74</v>
      </c>
      <c r="C45" s="2"/>
      <c r="D45" s="2"/>
      <c r="E45" s="2"/>
      <c r="F45" s="45"/>
      <c r="G45" s="46"/>
      <c r="H45" s="47"/>
      <c r="I45" s="68"/>
      <c r="J45" s="43"/>
    </row>
    <row r="46" spans="2:10" ht="14.25" x14ac:dyDescent="0.2">
      <c r="B46" s="44" t="s">
        <v>75</v>
      </c>
      <c r="C46" s="2"/>
      <c r="D46" s="2"/>
      <c r="E46" s="2"/>
      <c r="F46" s="45"/>
      <c r="G46" s="46"/>
      <c r="H46" s="47"/>
      <c r="I46" s="68"/>
      <c r="J46" s="43"/>
    </row>
    <row r="47" spans="2:10" ht="14.25" x14ac:dyDescent="0.2">
      <c r="B47" s="61" t="s">
        <v>76</v>
      </c>
      <c r="C47" s="4"/>
      <c r="D47" s="4"/>
      <c r="E47" s="4"/>
      <c r="F47" s="62"/>
      <c r="G47" s="55"/>
      <c r="H47" s="56"/>
      <c r="I47" s="57"/>
      <c r="J47" s="65"/>
    </row>
    <row r="48" spans="2:10" ht="15" x14ac:dyDescent="0.2">
      <c r="B48" s="69"/>
      <c r="C48" s="36"/>
      <c r="D48" s="36"/>
      <c r="E48" s="36"/>
      <c r="F48" s="36"/>
      <c r="G48" s="35"/>
      <c r="H48" s="59"/>
      <c r="I48" s="59" t="s">
        <v>77</v>
      </c>
      <c r="J48" s="70"/>
    </row>
    <row r="49" spans="2:10" ht="15" x14ac:dyDescent="0.2">
      <c r="B49" s="36"/>
      <c r="C49" s="36"/>
      <c r="D49" s="36"/>
      <c r="E49" s="36"/>
      <c r="F49" s="36"/>
      <c r="G49" s="35"/>
      <c r="H49" s="35"/>
      <c r="I49" s="71"/>
      <c r="J49" s="72"/>
    </row>
    <row r="50" spans="2:10" ht="15" x14ac:dyDescent="0.2">
      <c r="B50" s="73"/>
      <c r="C50" s="74"/>
      <c r="D50" s="74"/>
      <c r="E50" s="74"/>
      <c r="F50" s="74"/>
      <c r="G50" s="74"/>
      <c r="H50" s="75"/>
      <c r="I50" s="75" t="s">
        <v>78</v>
      </c>
      <c r="J50" s="60">
        <f>+ROUND(J48+J41+J34+J24+J17,0)</f>
        <v>185050501</v>
      </c>
    </row>
    <row r="51" spans="2:10" x14ac:dyDescent="0.2">
      <c r="B51" s="76"/>
      <c r="C51" s="76"/>
      <c r="D51" s="76"/>
      <c r="E51" s="76"/>
      <c r="F51" s="76"/>
      <c r="G51" s="77"/>
      <c r="H51" s="78"/>
      <c r="I51" s="78"/>
      <c r="J51" s="78"/>
    </row>
    <row r="52" spans="2:10" x14ac:dyDescent="0.2">
      <c r="B52" s="79" t="s">
        <v>79</v>
      </c>
      <c r="C52" s="80"/>
      <c r="D52" s="80"/>
      <c r="E52" s="80"/>
      <c r="F52" s="80"/>
      <c r="G52" s="81"/>
      <c r="H52" s="82"/>
      <c r="I52" s="82"/>
      <c r="J52" s="83"/>
    </row>
    <row r="53" spans="2:10" x14ac:dyDescent="0.2">
      <c r="B53" s="84"/>
      <c r="C53" s="85"/>
      <c r="D53" s="85"/>
      <c r="E53" s="85"/>
      <c r="F53" s="85"/>
      <c r="G53" s="86"/>
      <c r="H53" s="87"/>
      <c r="I53" s="87"/>
      <c r="J53" s="88"/>
    </row>
    <row r="54" spans="2:10" x14ac:dyDescent="0.2">
      <c r="B54" s="79" t="s">
        <v>80</v>
      </c>
      <c r="C54" s="80"/>
      <c r="D54" s="80"/>
      <c r="E54" s="80"/>
      <c r="F54" s="80"/>
      <c r="G54" s="81"/>
      <c r="H54" s="89" t="s">
        <v>81</v>
      </c>
      <c r="I54" s="90"/>
      <c r="J54" s="91"/>
    </row>
    <row r="55" spans="2:10" ht="14.25" x14ac:dyDescent="0.2">
      <c r="B55" s="92"/>
      <c r="C55" s="93"/>
      <c r="D55" s="93"/>
      <c r="E55" s="93"/>
      <c r="F55" s="93"/>
      <c r="G55" s="94"/>
      <c r="H55" s="95"/>
      <c r="I55" s="96"/>
      <c r="J55" s="97"/>
    </row>
  </sheetData>
  <mergeCells count="32">
    <mergeCell ref="C47:E47"/>
    <mergeCell ref="C40:E40"/>
    <mergeCell ref="C43:E43"/>
    <mergeCell ref="C44:E44"/>
    <mergeCell ref="C45:E45"/>
    <mergeCell ref="C46:E46"/>
    <mergeCell ref="C33:E33"/>
    <mergeCell ref="C36:E36"/>
    <mergeCell ref="C37:E37"/>
    <mergeCell ref="C38:E38"/>
    <mergeCell ref="C39:E39"/>
    <mergeCell ref="C23:E23"/>
    <mergeCell ref="C26:E26"/>
    <mergeCell ref="C27:E27"/>
    <mergeCell ref="C28:E28"/>
    <mergeCell ref="C29:E29"/>
    <mergeCell ref="C16:E16"/>
    <mergeCell ref="C19:E19"/>
    <mergeCell ref="C20:E20"/>
    <mergeCell ref="C21:E21"/>
    <mergeCell ref="C22:E22"/>
    <mergeCell ref="C8:E8"/>
    <mergeCell ref="C10:E10"/>
    <mergeCell ref="C11:E11"/>
    <mergeCell ref="C12:E12"/>
    <mergeCell ref="C13:E13"/>
    <mergeCell ref="B3:J3"/>
    <mergeCell ref="B4:J4"/>
    <mergeCell ref="B5:C5"/>
    <mergeCell ref="D5:F5"/>
    <mergeCell ref="B6:C6"/>
    <mergeCell ref="D6:F6"/>
  </mergeCells>
  <printOptions horizontalCentered="1"/>
  <pageMargins left="0.25" right="0.25" top="0.75" bottom="0.75" header="0.3" footer="0.3"/>
  <pageSetup scale="85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showGridLines="0" view="pageBreakPreview" topLeftCell="A25" zoomScale="85" zoomScaleNormal="75" zoomScalePageLayoutView="85" workbookViewId="0">
      <selection activeCell="B5" sqref="B5:J5"/>
    </sheetView>
  </sheetViews>
  <sheetFormatPr baseColWidth="10" defaultColWidth="9.140625" defaultRowHeight="12.75" x14ac:dyDescent="0.2"/>
  <cols>
    <col min="1" max="1" width="2.28515625"/>
    <col min="2" max="2" width="8"/>
    <col min="3" max="3" width="11"/>
    <col min="4" max="4" width="7.7109375"/>
    <col min="5" max="5" width="29.140625"/>
    <col min="6" max="6" width="16"/>
    <col min="7" max="7" width="11" style="15"/>
    <col min="8" max="8" width="16.42578125" style="16"/>
    <col min="9" max="9" width="15.85546875" style="98"/>
    <col min="10" max="10" width="20.85546875" style="98"/>
    <col min="11" max="14" width="12.7109375" style="100"/>
    <col min="15" max="15" width="11.140625" style="100"/>
    <col min="16" max="16" width="11.140625" style="101"/>
    <col min="17" max="17" width="11.140625" style="102"/>
    <col min="18" max="1021" width="11.140625"/>
  </cols>
  <sheetData>
    <row r="1" spans="1:17" x14ac:dyDescent="0.2">
      <c r="G1"/>
      <c r="H1" s="103"/>
      <c r="I1" s="104"/>
      <c r="J1" s="105"/>
      <c r="K1"/>
      <c r="L1"/>
      <c r="M1"/>
      <c r="N1"/>
      <c r="O1"/>
      <c r="P1"/>
      <c r="Q1"/>
    </row>
    <row r="2" spans="1:17" x14ac:dyDescent="0.2">
      <c r="G2"/>
      <c r="H2" s="103"/>
      <c r="I2" s="104"/>
      <c r="J2" s="105" t="s">
        <v>0</v>
      </c>
      <c r="K2"/>
      <c r="L2"/>
      <c r="M2"/>
      <c r="N2"/>
      <c r="O2"/>
      <c r="P2"/>
      <c r="Q2"/>
    </row>
    <row r="3" spans="1:17" ht="12" customHeight="1" x14ac:dyDescent="0.2">
      <c r="G3"/>
      <c r="H3" s="103"/>
      <c r="I3" s="104"/>
      <c r="J3" s="105" t="s">
        <v>1</v>
      </c>
      <c r="K3"/>
      <c r="L3"/>
      <c r="M3"/>
      <c r="N3"/>
      <c r="O3"/>
      <c r="P3"/>
      <c r="Q3"/>
    </row>
    <row r="4" spans="1:17" s="27" customFormat="1" ht="6" customHeight="1" x14ac:dyDescent="0.2">
      <c r="B4" s="19"/>
      <c r="C4" s="19"/>
      <c r="D4" s="19"/>
      <c r="E4" s="19"/>
      <c r="F4" s="19"/>
      <c r="G4" s="19"/>
      <c r="H4" s="106"/>
      <c r="I4" s="107"/>
      <c r="J4" s="108"/>
      <c r="K4" s="109"/>
      <c r="L4" s="109"/>
      <c r="M4" s="109"/>
      <c r="N4" s="109"/>
      <c r="O4" s="109"/>
      <c r="P4" s="110"/>
      <c r="Q4" s="111"/>
    </row>
    <row r="5" spans="1:17" ht="28.5" customHeight="1" x14ac:dyDescent="0.25">
      <c r="A5" s="27"/>
      <c r="B5" s="14" t="s">
        <v>2</v>
      </c>
      <c r="C5" s="14"/>
      <c r="D5" s="14"/>
      <c r="E5" s="14"/>
      <c r="F5" s="14"/>
      <c r="G5" s="14"/>
      <c r="H5" s="14"/>
      <c r="I5" s="14"/>
      <c r="J5" s="14"/>
      <c r="K5" s="109"/>
      <c r="L5" s="109"/>
      <c r="M5" s="109"/>
      <c r="N5" s="109"/>
      <c r="O5" s="109"/>
      <c r="P5" s="110"/>
      <c r="Q5" s="111"/>
    </row>
    <row r="6" spans="1:17" ht="12.75" customHeight="1" x14ac:dyDescent="0.2">
      <c r="A6" s="27"/>
      <c r="B6" s="13"/>
      <c r="C6" s="13"/>
      <c r="D6" s="13"/>
      <c r="E6" s="13"/>
      <c r="F6" s="13"/>
      <c r="G6" s="13"/>
      <c r="H6" s="13"/>
      <c r="I6" s="13"/>
      <c r="J6" s="13"/>
      <c r="K6" s="109"/>
      <c r="L6" s="109"/>
      <c r="M6" s="109"/>
      <c r="N6" s="109"/>
      <c r="O6" s="109"/>
      <c r="P6" s="110"/>
      <c r="Q6" s="111"/>
    </row>
    <row r="7" spans="1:17" ht="12.75" customHeight="1" x14ac:dyDescent="0.2">
      <c r="A7" s="27"/>
      <c r="B7" s="12" t="s">
        <v>3</v>
      </c>
      <c r="C7" s="12"/>
      <c r="D7" s="11" t="s">
        <v>4</v>
      </c>
      <c r="E7" s="11"/>
      <c r="F7" s="11"/>
      <c r="G7" s="25" t="s">
        <v>5</v>
      </c>
      <c r="H7" s="112" t="s">
        <v>6</v>
      </c>
      <c r="I7" s="113"/>
      <c r="J7" s="114"/>
      <c r="K7" s="109"/>
      <c r="L7" s="109"/>
      <c r="M7" s="109"/>
      <c r="N7" s="109"/>
      <c r="O7" s="109"/>
      <c r="P7" s="110"/>
      <c r="Q7" s="111"/>
    </row>
    <row r="8" spans="1:17" s="30" customFormat="1" ht="21" customHeight="1" x14ac:dyDescent="0.2">
      <c r="B8" s="10" t="s">
        <v>82</v>
      </c>
      <c r="C8" s="10"/>
      <c r="D8" s="1" t="s">
        <v>83</v>
      </c>
      <c r="E8" s="1"/>
      <c r="F8" s="1"/>
      <c r="G8" s="28" t="s">
        <v>84</v>
      </c>
      <c r="H8" s="115">
        <v>186</v>
      </c>
      <c r="I8" s="116"/>
      <c r="J8" s="117"/>
      <c r="K8" s="109"/>
      <c r="L8" s="109"/>
      <c r="M8" s="109"/>
      <c r="N8" s="109"/>
      <c r="O8" s="118"/>
      <c r="P8" s="119"/>
      <c r="Q8" s="120"/>
    </row>
    <row r="9" spans="1:17" ht="12.75" customHeight="1" x14ac:dyDescent="0.2">
      <c r="B9" s="24"/>
      <c r="C9" s="24"/>
      <c r="D9" s="24"/>
      <c r="E9" s="24"/>
      <c r="F9" s="24"/>
      <c r="G9" s="24"/>
      <c r="H9" s="24"/>
      <c r="I9" s="24"/>
      <c r="J9" s="24"/>
      <c r="K9"/>
      <c r="L9"/>
      <c r="M9"/>
      <c r="N9"/>
      <c r="O9"/>
      <c r="P9"/>
      <c r="Q9"/>
    </row>
    <row r="10" spans="1:17" s="27" customFormat="1" ht="26.25" customHeight="1" x14ac:dyDescent="0.2">
      <c r="B10" s="25"/>
      <c r="C10" s="8" t="s">
        <v>10</v>
      </c>
      <c r="D10" s="8"/>
      <c r="E10" s="8"/>
      <c r="F10" s="25" t="s">
        <v>5</v>
      </c>
      <c r="G10" s="26" t="s">
        <v>6</v>
      </c>
      <c r="H10" s="121" t="s">
        <v>11</v>
      </c>
      <c r="I10" s="122" t="s">
        <v>12</v>
      </c>
      <c r="J10" s="123" t="s">
        <v>13</v>
      </c>
      <c r="K10" s="109"/>
      <c r="L10" s="109"/>
      <c r="M10" s="109"/>
      <c r="N10" s="109"/>
      <c r="O10" s="109"/>
      <c r="P10" s="110"/>
      <c r="Q10" s="111"/>
    </row>
    <row r="11" spans="1:17" ht="15" x14ac:dyDescent="0.2">
      <c r="B11" s="34" t="s">
        <v>14</v>
      </c>
      <c r="C11" s="35" t="s">
        <v>15</v>
      </c>
      <c r="D11" s="35"/>
      <c r="E11" s="36"/>
      <c r="F11" s="36"/>
      <c r="G11" s="36"/>
      <c r="H11" s="124"/>
      <c r="I11" s="125"/>
      <c r="J11" s="126"/>
      <c r="K11"/>
      <c r="L11"/>
      <c r="M11"/>
      <c r="N11"/>
      <c r="O11"/>
      <c r="P11"/>
      <c r="Q11"/>
    </row>
    <row r="12" spans="1:17" s="127" customFormat="1" ht="14.25" customHeight="1" x14ac:dyDescent="0.2">
      <c r="B12" s="38" t="s">
        <v>7</v>
      </c>
      <c r="C12" s="7" t="s">
        <v>86</v>
      </c>
      <c r="D12" s="7"/>
      <c r="E12" s="7"/>
      <c r="F12" s="39" t="s">
        <v>87</v>
      </c>
      <c r="G12" s="128">
        <v>0.2</v>
      </c>
      <c r="H12" s="129">
        <v>30</v>
      </c>
      <c r="I12" s="130">
        <f>13356*9</f>
        <v>120204</v>
      </c>
      <c r="J12" s="131">
        <f t="shared" ref="J12:J18" si="0">+(I12*G12)/H12</f>
        <v>801.36000000000013</v>
      </c>
      <c r="K12" s="100"/>
      <c r="L12" s="100"/>
      <c r="M12" s="100"/>
      <c r="N12" s="100"/>
      <c r="O12" s="132"/>
      <c r="P12" s="133"/>
      <c r="Q12" s="134"/>
    </row>
    <row r="13" spans="1:17" ht="14.25" x14ac:dyDescent="0.2">
      <c r="A13" s="127"/>
      <c r="B13" s="135" t="s">
        <v>17</v>
      </c>
      <c r="C13" s="136" t="s">
        <v>88</v>
      </c>
      <c r="D13" s="137"/>
      <c r="E13" s="138"/>
      <c r="F13" s="139" t="s">
        <v>87</v>
      </c>
      <c r="G13" s="140">
        <v>0.5</v>
      </c>
      <c r="H13" s="141">
        <v>30</v>
      </c>
      <c r="I13" s="142">
        <f>11405*9</f>
        <v>102645</v>
      </c>
      <c r="J13" s="131">
        <f t="shared" si="0"/>
        <v>1710.75</v>
      </c>
      <c r="O13" s="132"/>
      <c r="P13" s="133"/>
      <c r="Q13" s="134"/>
    </row>
    <row r="14" spans="1:17" ht="14.25" x14ac:dyDescent="0.2">
      <c r="B14" s="44" t="s">
        <v>19</v>
      </c>
      <c r="C14" s="6" t="s">
        <v>89</v>
      </c>
      <c r="D14" s="6"/>
      <c r="E14" s="6"/>
      <c r="F14" s="45" t="s">
        <v>87</v>
      </c>
      <c r="G14" s="46">
        <v>1</v>
      </c>
      <c r="H14" s="141">
        <v>30</v>
      </c>
      <c r="I14" s="142">
        <v>90558</v>
      </c>
      <c r="J14" s="131">
        <f t="shared" si="0"/>
        <v>3018.6</v>
      </c>
      <c r="K14"/>
      <c r="L14"/>
      <c r="M14"/>
      <c r="N14"/>
      <c r="O14"/>
      <c r="P14"/>
      <c r="Q14"/>
    </row>
    <row r="15" spans="1:17" ht="14.25" x14ac:dyDescent="0.2">
      <c r="B15" s="44" t="s">
        <v>21</v>
      </c>
      <c r="C15" s="6" t="s">
        <v>90</v>
      </c>
      <c r="D15" s="6"/>
      <c r="E15" s="6"/>
      <c r="F15" s="45" t="s">
        <v>87</v>
      </c>
      <c r="G15" s="46">
        <v>0.5</v>
      </c>
      <c r="H15" s="141">
        <v>30</v>
      </c>
      <c r="I15" s="142">
        <f>6410*9</f>
        <v>57690</v>
      </c>
      <c r="J15" s="131">
        <f t="shared" si="0"/>
        <v>961.5</v>
      </c>
      <c r="K15"/>
      <c r="L15"/>
      <c r="M15"/>
      <c r="N15"/>
      <c r="O15"/>
      <c r="P15"/>
      <c r="Q15"/>
    </row>
    <row r="16" spans="1:17" s="127" customFormat="1" ht="14.25" x14ac:dyDescent="0.2">
      <c r="B16" s="44" t="s">
        <v>23</v>
      </c>
      <c r="C16" s="6" t="s">
        <v>91</v>
      </c>
      <c r="D16" s="6"/>
      <c r="E16" s="6"/>
      <c r="F16" s="45" t="s">
        <v>87</v>
      </c>
      <c r="G16" s="52">
        <v>0.1</v>
      </c>
      <c r="H16" s="141">
        <v>30</v>
      </c>
      <c r="I16" s="143">
        <f>1751504/180*9</f>
        <v>87575.200000000012</v>
      </c>
      <c r="J16" s="131">
        <f t="shared" si="0"/>
        <v>291.91733333333343</v>
      </c>
      <c r="K16" s="100"/>
      <c r="L16" s="100"/>
      <c r="M16" s="100"/>
      <c r="N16" s="100"/>
      <c r="O16" s="132"/>
      <c r="P16" s="133"/>
      <c r="Q16" s="134"/>
    </row>
    <row r="17" spans="1:17" ht="14.25" x14ac:dyDescent="0.2">
      <c r="A17" s="127"/>
      <c r="B17" s="144" t="s">
        <v>25</v>
      </c>
      <c r="C17" s="49" t="s">
        <v>92</v>
      </c>
      <c r="D17" s="50"/>
      <c r="E17" s="51"/>
      <c r="F17" s="45" t="s">
        <v>87</v>
      </c>
      <c r="G17" s="52">
        <v>1</v>
      </c>
      <c r="H17" s="141">
        <v>30</v>
      </c>
      <c r="I17" s="143">
        <f>1066950/180*9</f>
        <v>53347.5</v>
      </c>
      <c r="J17" s="131">
        <f t="shared" si="0"/>
        <v>1778.25</v>
      </c>
      <c r="O17" s="132"/>
      <c r="P17" s="133"/>
      <c r="Q17" s="134"/>
    </row>
    <row r="18" spans="1:17" ht="14.25" x14ac:dyDescent="0.2">
      <c r="A18" s="127"/>
      <c r="B18" s="144" t="s">
        <v>27</v>
      </c>
      <c r="C18" s="6" t="s">
        <v>93</v>
      </c>
      <c r="D18" s="6"/>
      <c r="E18" s="6"/>
      <c r="F18" s="45" t="s">
        <v>87</v>
      </c>
      <c r="G18" s="52">
        <v>1</v>
      </c>
      <c r="H18" s="141">
        <v>30</v>
      </c>
      <c r="I18" s="143">
        <f>5698*9</f>
        <v>51282</v>
      </c>
      <c r="J18" s="131">
        <f t="shared" si="0"/>
        <v>1709.4</v>
      </c>
      <c r="O18" s="132"/>
      <c r="P18" s="133"/>
      <c r="Q18" s="134"/>
    </row>
    <row r="19" spans="1:17" ht="14.25" x14ac:dyDescent="0.2">
      <c r="B19" s="61"/>
      <c r="C19" s="5"/>
      <c r="D19" s="5"/>
      <c r="E19" s="5"/>
      <c r="F19" s="45"/>
      <c r="G19" s="55"/>
      <c r="H19" s="141"/>
      <c r="I19" s="143"/>
      <c r="J19" s="131"/>
      <c r="K19"/>
      <c r="L19"/>
      <c r="M19"/>
      <c r="N19"/>
      <c r="O19"/>
      <c r="P19"/>
      <c r="Q19"/>
    </row>
    <row r="20" spans="1:17" ht="15" x14ac:dyDescent="0.2">
      <c r="B20" s="58"/>
      <c r="C20" s="36"/>
      <c r="D20" s="36"/>
      <c r="E20" s="36"/>
      <c r="F20" s="36"/>
      <c r="G20" s="35"/>
      <c r="H20" s="145"/>
      <c r="I20" s="146" t="s">
        <v>28</v>
      </c>
      <c r="J20" s="147">
        <f>SUM(J12:J19)</f>
        <v>10271.777333333333</v>
      </c>
      <c r="K20"/>
      <c r="L20"/>
      <c r="M20"/>
      <c r="N20"/>
      <c r="O20"/>
      <c r="P20"/>
      <c r="Q20"/>
    </row>
    <row r="21" spans="1:17" ht="15" x14ac:dyDescent="0.2">
      <c r="B21" s="34" t="s">
        <v>29</v>
      </c>
      <c r="C21" s="35" t="s">
        <v>30</v>
      </c>
      <c r="D21" s="35"/>
      <c r="E21" s="36"/>
      <c r="F21" s="36"/>
      <c r="G21" s="36"/>
      <c r="H21" s="124"/>
      <c r="I21" s="125"/>
      <c r="J21" s="126"/>
      <c r="K21"/>
      <c r="L21"/>
      <c r="M21"/>
      <c r="N21"/>
      <c r="O21"/>
      <c r="P21"/>
      <c r="Q21"/>
    </row>
    <row r="22" spans="1:17" s="127" customFormat="1" ht="14.25" x14ac:dyDescent="0.2">
      <c r="B22" s="38" t="s">
        <v>31</v>
      </c>
      <c r="C22" s="7" t="s">
        <v>94</v>
      </c>
      <c r="D22" s="7"/>
      <c r="E22" s="7"/>
      <c r="F22" s="39" t="s">
        <v>95</v>
      </c>
      <c r="G22" s="46">
        <v>0.5</v>
      </c>
      <c r="H22" s="141">
        <v>30</v>
      </c>
      <c r="I22" s="142">
        <f>8280*9</f>
        <v>74520</v>
      </c>
      <c r="J22" s="131">
        <f>+(I22*G22)/H22</f>
        <v>1242</v>
      </c>
      <c r="K22" s="100"/>
      <c r="L22" s="100"/>
      <c r="M22" s="100"/>
      <c r="N22" s="100"/>
      <c r="O22" s="132"/>
      <c r="P22" s="133"/>
      <c r="Q22" s="134"/>
    </row>
    <row r="23" spans="1:17" ht="14.25" x14ac:dyDescent="0.2">
      <c r="B23" s="44" t="s">
        <v>33</v>
      </c>
      <c r="C23" s="6" t="s">
        <v>96</v>
      </c>
      <c r="D23" s="6"/>
      <c r="E23" s="6"/>
      <c r="F23" s="45" t="s">
        <v>95</v>
      </c>
      <c r="G23" s="46">
        <v>0.1</v>
      </c>
      <c r="H23" s="141">
        <v>30</v>
      </c>
      <c r="I23" s="142">
        <f>12722*9</f>
        <v>114498</v>
      </c>
      <c r="J23" s="131">
        <f>+(I23*G23)/H23</f>
        <v>381.66</v>
      </c>
      <c r="K23"/>
      <c r="L23"/>
      <c r="M23"/>
      <c r="N23"/>
      <c r="O23"/>
      <c r="P23"/>
      <c r="Q23"/>
    </row>
    <row r="24" spans="1:17" ht="14.25" x14ac:dyDescent="0.2">
      <c r="B24" s="44" t="s">
        <v>35</v>
      </c>
      <c r="C24" s="6" t="s">
        <v>97</v>
      </c>
      <c r="D24" s="6"/>
      <c r="E24" s="6"/>
      <c r="F24" s="45" t="s">
        <v>95</v>
      </c>
      <c r="G24" s="46">
        <v>1</v>
      </c>
      <c r="H24" s="141">
        <v>10</v>
      </c>
      <c r="I24" s="142">
        <f>10000*9</f>
        <v>90000</v>
      </c>
      <c r="J24" s="131">
        <f>+(I24*G24)/H24</f>
        <v>9000</v>
      </c>
      <c r="K24"/>
      <c r="L24"/>
      <c r="M24"/>
      <c r="N24"/>
      <c r="O24"/>
      <c r="P24"/>
      <c r="Q24"/>
    </row>
    <row r="25" spans="1:17" s="127" customFormat="1" ht="14.25" x14ac:dyDescent="0.2">
      <c r="B25" s="44" t="s">
        <v>37</v>
      </c>
      <c r="C25" s="6" t="s">
        <v>98</v>
      </c>
      <c r="D25" s="6"/>
      <c r="E25" s="6"/>
      <c r="F25" s="45" t="s">
        <v>95</v>
      </c>
      <c r="G25" s="46">
        <v>1</v>
      </c>
      <c r="H25" s="141">
        <v>10</v>
      </c>
      <c r="I25" s="142">
        <v>10000</v>
      </c>
      <c r="J25" s="131">
        <f>+(I25*G25)/H25</f>
        <v>1000</v>
      </c>
      <c r="K25" s="100"/>
      <c r="L25" s="100"/>
      <c r="M25" s="100"/>
      <c r="N25" s="100"/>
      <c r="O25" s="132"/>
      <c r="P25" s="133"/>
      <c r="Q25" s="134"/>
    </row>
    <row r="26" spans="1:17" ht="14.25" x14ac:dyDescent="0.2">
      <c r="B26" s="61"/>
      <c r="C26" s="5"/>
      <c r="D26" s="5"/>
      <c r="E26" s="5"/>
      <c r="F26" s="62"/>
      <c r="G26" s="55"/>
      <c r="H26" s="148"/>
      <c r="I26" s="149"/>
      <c r="J26" s="150"/>
      <c r="K26"/>
      <c r="L26"/>
      <c r="M26"/>
      <c r="N26"/>
      <c r="O26"/>
      <c r="P26"/>
      <c r="Q26"/>
    </row>
    <row r="27" spans="1:17" ht="15" x14ac:dyDescent="0.2">
      <c r="B27" s="58"/>
      <c r="C27" s="36"/>
      <c r="D27" s="36"/>
      <c r="E27" s="36"/>
      <c r="F27" s="36"/>
      <c r="G27" s="35"/>
      <c r="H27" s="151"/>
      <c r="I27" s="146" t="s">
        <v>42</v>
      </c>
      <c r="J27" s="147">
        <f>SUM(J22:J26)</f>
        <v>11623.66</v>
      </c>
      <c r="K27"/>
      <c r="L27"/>
      <c r="M27"/>
      <c r="N27"/>
      <c r="O27"/>
      <c r="P27"/>
      <c r="Q27"/>
    </row>
    <row r="28" spans="1:17" ht="15" x14ac:dyDescent="0.2">
      <c r="B28" s="34" t="s">
        <v>43</v>
      </c>
      <c r="C28" s="35" t="s">
        <v>44</v>
      </c>
      <c r="D28" s="35"/>
      <c r="E28" s="36"/>
      <c r="F28" s="36"/>
      <c r="G28" s="36"/>
      <c r="H28" s="124"/>
      <c r="I28" s="125"/>
      <c r="J28" s="126"/>
      <c r="K28"/>
      <c r="L28"/>
      <c r="M28"/>
      <c r="N28"/>
      <c r="O28"/>
      <c r="P28"/>
      <c r="Q28"/>
    </row>
    <row r="29" spans="1:17" s="127" customFormat="1" ht="14.25" x14ac:dyDescent="0.2">
      <c r="B29" s="38" t="s">
        <v>45</v>
      </c>
      <c r="C29" s="7" t="s">
        <v>99</v>
      </c>
      <c r="D29" s="7"/>
      <c r="E29" s="7"/>
      <c r="F29" s="39" t="s">
        <v>9</v>
      </c>
      <c r="G29" s="46">
        <v>1</v>
      </c>
      <c r="H29" s="141">
        <v>1</v>
      </c>
      <c r="I29" s="142">
        <f>+J20*0.2</f>
        <v>2054.3554666666669</v>
      </c>
      <c r="J29" s="131">
        <f>+(I29*G29)/H29</f>
        <v>2054.3554666666669</v>
      </c>
      <c r="K29" s="100"/>
      <c r="L29" s="100"/>
      <c r="M29" s="100"/>
      <c r="N29" s="100"/>
      <c r="O29" s="132"/>
      <c r="P29" s="133"/>
      <c r="Q29" s="134"/>
    </row>
    <row r="30" spans="1:17" ht="14.25" x14ac:dyDescent="0.2">
      <c r="B30" s="44" t="s">
        <v>48</v>
      </c>
      <c r="C30" s="6"/>
      <c r="D30" s="6"/>
      <c r="E30" s="6"/>
      <c r="F30" s="45"/>
      <c r="G30" s="46"/>
      <c r="H30" s="152"/>
      <c r="I30" s="142"/>
      <c r="J30" s="131"/>
      <c r="K30"/>
      <c r="L30"/>
      <c r="M30"/>
      <c r="N30"/>
      <c r="O30"/>
      <c r="P30"/>
      <c r="Q30"/>
    </row>
    <row r="31" spans="1:17" ht="14.25" x14ac:dyDescent="0.2">
      <c r="B31" s="44" t="s">
        <v>50</v>
      </c>
      <c r="C31" s="6"/>
      <c r="D31" s="6"/>
      <c r="E31" s="6"/>
      <c r="F31" s="45"/>
      <c r="G31" s="46"/>
      <c r="H31" s="152"/>
      <c r="I31" s="142"/>
      <c r="J31" s="131"/>
      <c r="K31"/>
      <c r="L31"/>
      <c r="M31"/>
      <c r="N31"/>
      <c r="O31"/>
      <c r="P31"/>
      <c r="Q31"/>
    </row>
    <row r="32" spans="1:17" s="127" customFormat="1" ht="14.25" x14ac:dyDescent="0.2">
      <c r="B32" s="44" t="s">
        <v>52</v>
      </c>
      <c r="C32" s="6"/>
      <c r="D32" s="6"/>
      <c r="E32" s="6"/>
      <c r="F32" s="45"/>
      <c r="G32" s="46"/>
      <c r="H32" s="152"/>
      <c r="I32" s="142"/>
      <c r="J32" s="131"/>
      <c r="K32" s="100"/>
      <c r="L32" s="100"/>
      <c r="M32" s="100"/>
      <c r="N32" s="100"/>
      <c r="O32" s="132"/>
      <c r="P32" s="133"/>
      <c r="Q32" s="134"/>
    </row>
    <row r="33" spans="2:17" ht="14.25" x14ac:dyDescent="0.2">
      <c r="B33" s="61" t="s">
        <v>54</v>
      </c>
      <c r="C33" s="5"/>
      <c r="D33" s="5"/>
      <c r="E33" s="5"/>
      <c r="F33" s="62"/>
      <c r="G33" s="55"/>
      <c r="H33" s="153"/>
      <c r="I33" s="149"/>
      <c r="J33" s="150"/>
      <c r="K33"/>
      <c r="L33"/>
      <c r="M33"/>
      <c r="N33"/>
      <c r="O33"/>
      <c r="P33"/>
      <c r="Q33"/>
    </row>
    <row r="34" spans="2:17" ht="15" x14ac:dyDescent="0.2">
      <c r="B34" s="58"/>
      <c r="C34" s="36"/>
      <c r="D34" s="36"/>
      <c r="E34" s="36"/>
      <c r="F34" s="36"/>
      <c r="G34" s="35"/>
      <c r="H34" s="151"/>
      <c r="I34" s="146" t="s">
        <v>61</v>
      </c>
      <c r="J34" s="147">
        <f>SUM(J29:J33)</f>
        <v>2054.3554666666669</v>
      </c>
      <c r="K34"/>
      <c r="L34"/>
      <c r="M34"/>
      <c r="N34"/>
      <c r="O34"/>
      <c r="P34"/>
      <c r="Q34"/>
    </row>
    <row r="35" spans="2:17" ht="15" x14ac:dyDescent="0.2">
      <c r="B35" s="34" t="s">
        <v>62</v>
      </c>
      <c r="C35" s="35" t="s">
        <v>63</v>
      </c>
      <c r="D35" s="35"/>
      <c r="E35" s="36"/>
      <c r="F35" s="36"/>
      <c r="G35" s="36"/>
      <c r="H35" s="124"/>
      <c r="I35" s="125"/>
      <c r="J35" s="126"/>
      <c r="K35"/>
      <c r="L35"/>
      <c r="M35"/>
      <c r="N35"/>
      <c r="O35"/>
      <c r="P35"/>
      <c r="Q35"/>
    </row>
    <row r="36" spans="2:17" s="127" customFormat="1" ht="14.25" x14ac:dyDescent="0.2">
      <c r="B36" s="38" t="s">
        <v>64</v>
      </c>
      <c r="C36" s="3"/>
      <c r="D36" s="3"/>
      <c r="E36" s="3"/>
      <c r="F36" s="39"/>
      <c r="G36" s="40"/>
      <c r="H36" s="154"/>
      <c r="I36" s="130"/>
      <c r="J36" s="155"/>
      <c r="K36" s="100"/>
      <c r="L36" s="100"/>
      <c r="M36" s="100"/>
      <c r="N36" s="100"/>
      <c r="O36" s="132"/>
      <c r="P36" s="133"/>
      <c r="Q36" s="134"/>
    </row>
    <row r="37" spans="2:17" ht="14.25" x14ac:dyDescent="0.2">
      <c r="B37" s="44" t="s">
        <v>65</v>
      </c>
      <c r="C37" s="2"/>
      <c r="D37" s="2"/>
      <c r="E37" s="2"/>
      <c r="F37" s="45"/>
      <c r="G37" s="46"/>
      <c r="H37" s="152"/>
      <c r="I37" s="142"/>
      <c r="J37" s="131"/>
      <c r="K37"/>
      <c r="L37"/>
      <c r="M37"/>
      <c r="N37"/>
      <c r="O37"/>
      <c r="P37"/>
      <c r="Q37"/>
    </row>
    <row r="38" spans="2:17" ht="14.25" x14ac:dyDescent="0.2">
      <c r="B38" s="44" t="s">
        <v>66</v>
      </c>
      <c r="C38" s="2"/>
      <c r="D38" s="2"/>
      <c r="E38" s="2"/>
      <c r="F38" s="45"/>
      <c r="G38" s="46"/>
      <c r="H38" s="152"/>
      <c r="I38" s="142"/>
      <c r="J38" s="131"/>
      <c r="K38"/>
      <c r="L38"/>
      <c r="M38"/>
      <c r="N38"/>
      <c r="O38"/>
      <c r="P38"/>
      <c r="Q38"/>
    </row>
    <row r="39" spans="2:17" s="127" customFormat="1" ht="14.25" x14ac:dyDescent="0.2">
      <c r="B39" s="44" t="s">
        <v>67</v>
      </c>
      <c r="C39" s="2"/>
      <c r="D39" s="2"/>
      <c r="E39" s="2"/>
      <c r="F39" s="45"/>
      <c r="G39" s="46"/>
      <c r="H39" s="152"/>
      <c r="I39" s="142"/>
      <c r="J39" s="131"/>
      <c r="K39" s="100"/>
      <c r="L39" s="100"/>
      <c r="M39" s="100"/>
      <c r="N39" s="100"/>
      <c r="O39" s="132"/>
      <c r="P39" s="133"/>
      <c r="Q39" s="134"/>
    </row>
    <row r="40" spans="2:17" ht="14.25" x14ac:dyDescent="0.2">
      <c r="B40" s="61" t="s">
        <v>68</v>
      </c>
      <c r="C40" s="4"/>
      <c r="D40" s="4"/>
      <c r="E40" s="4"/>
      <c r="F40" s="62"/>
      <c r="G40" s="55"/>
      <c r="H40" s="153"/>
      <c r="I40" s="149"/>
      <c r="J40" s="150"/>
    </row>
    <row r="41" spans="2:17" ht="15" x14ac:dyDescent="0.2">
      <c r="B41" s="69"/>
      <c r="C41" s="36"/>
      <c r="D41" s="36"/>
      <c r="E41" s="36"/>
      <c r="F41" s="36"/>
      <c r="G41" s="35"/>
      <c r="H41" s="151"/>
      <c r="I41" s="146" t="s">
        <v>69</v>
      </c>
      <c r="J41" s="147">
        <f>SUM(J36:J40)</f>
        <v>0</v>
      </c>
    </row>
    <row r="42" spans="2:17" ht="15" x14ac:dyDescent="0.2">
      <c r="B42" s="34" t="s">
        <v>70</v>
      </c>
      <c r="C42" s="35" t="s">
        <v>71</v>
      </c>
      <c r="D42" s="35"/>
      <c r="E42" s="36"/>
      <c r="F42" s="36"/>
      <c r="G42" s="36"/>
      <c r="H42" s="124"/>
      <c r="I42" s="125"/>
      <c r="J42" s="126"/>
    </row>
    <row r="43" spans="2:17" ht="14.25" customHeight="1" x14ac:dyDescent="0.2">
      <c r="B43" s="38" t="s">
        <v>72</v>
      </c>
      <c r="C43" s="194" t="s">
        <v>100</v>
      </c>
      <c r="D43" s="194"/>
      <c r="E43" s="194"/>
      <c r="F43" s="39" t="s">
        <v>84</v>
      </c>
      <c r="G43" s="40">
        <v>1</v>
      </c>
      <c r="H43" s="129">
        <v>1</v>
      </c>
      <c r="I43" s="130">
        <v>10000</v>
      </c>
      <c r="J43" s="131">
        <f>+(I43*G43)/H43</f>
        <v>10000</v>
      </c>
    </row>
    <row r="44" spans="2:17" ht="14.25" customHeight="1" x14ac:dyDescent="0.2">
      <c r="B44" s="44" t="s">
        <v>73</v>
      </c>
      <c r="C44" s="195" t="s">
        <v>101</v>
      </c>
      <c r="D44" s="195"/>
      <c r="E44" s="195"/>
      <c r="F44" s="45" t="s">
        <v>84</v>
      </c>
      <c r="G44" s="46">
        <v>1</v>
      </c>
      <c r="H44" s="141">
        <v>1</v>
      </c>
      <c r="I44" s="142">
        <v>22500</v>
      </c>
      <c r="J44" s="131">
        <f>+(I44*G44)/H44</f>
        <v>22500</v>
      </c>
    </row>
    <row r="45" spans="2:17" ht="14.25" x14ac:dyDescent="0.2">
      <c r="B45" s="44" t="s">
        <v>74</v>
      </c>
      <c r="C45" s="2"/>
      <c r="D45" s="2"/>
      <c r="E45" s="2"/>
      <c r="F45" s="45"/>
      <c r="G45" s="46"/>
      <c r="H45" s="152"/>
      <c r="I45" s="142"/>
      <c r="J45" s="131"/>
    </row>
    <row r="46" spans="2:17" ht="14.25" x14ac:dyDescent="0.2">
      <c r="B46" s="44" t="s">
        <v>75</v>
      </c>
      <c r="C46" s="2"/>
      <c r="D46" s="2"/>
      <c r="E46" s="2"/>
      <c r="F46" s="45"/>
      <c r="G46" s="46"/>
      <c r="H46" s="152"/>
      <c r="I46" s="142"/>
      <c r="J46" s="131"/>
    </row>
    <row r="47" spans="2:17" ht="14.25" x14ac:dyDescent="0.2">
      <c r="B47" s="61" t="s">
        <v>76</v>
      </c>
      <c r="C47" s="4"/>
      <c r="D47" s="4"/>
      <c r="E47" s="4"/>
      <c r="F47" s="62"/>
      <c r="G47" s="55"/>
      <c r="H47" s="153"/>
      <c r="I47" s="149"/>
      <c r="J47" s="150"/>
    </row>
    <row r="48" spans="2:17" ht="15" x14ac:dyDescent="0.2">
      <c r="B48" s="69"/>
      <c r="C48" s="36"/>
      <c r="D48" s="36"/>
      <c r="E48" s="36"/>
      <c r="F48" s="36"/>
      <c r="G48" s="35"/>
      <c r="H48" s="151"/>
      <c r="I48" s="146" t="s">
        <v>77</v>
      </c>
      <c r="J48" s="147">
        <f>SUM(J43:J47)</f>
        <v>32500</v>
      </c>
    </row>
    <row r="49" spans="2:10" ht="15" x14ac:dyDescent="0.2">
      <c r="B49" s="36"/>
      <c r="C49" s="36"/>
      <c r="D49" s="36"/>
      <c r="E49" s="36"/>
      <c r="F49" s="36"/>
      <c r="G49" s="35"/>
      <c r="H49" s="156"/>
      <c r="I49" s="157"/>
      <c r="J49" s="158"/>
    </row>
    <row r="50" spans="2:10" ht="15" x14ac:dyDescent="0.2">
      <c r="B50" s="73"/>
      <c r="C50" s="74"/>
      <c r="D50" s="74"/>
      <c r="E50" s="74"/>
      <c r="F50" s="74"/>
      <c r="G50" s="74"/>
      <c r="H50" s="159"/>
      <c r="I50" s="160" t="s">
        <v>78</v>
      </c>
      <c r="J50" s="147">
        <f>+J20+J27+J34+J41+J48</f>
        <v>56449.792800000003</v>
      </c>
    </row>
    <row r="51" spans="2:10" x14ac:dyDescent="0.2">
      <c r="B51" s="76"/>
      <c r="C51" s="76"/>
      <c r="D51" s="76"/>
      <c r="E51" s="76"/>
      <c r="F51" s="76"/>
      <c r="G51" s="77"/>
      <c r="H51" s="161"/>
      <c r="I51" s="162"/>
      <c r="J51" s="163"/>
    </row>
    <row r="52" spans="2:10" x14ac:dyDescent="0.2">
      <c r="B52" s="79" t="s">
        <v>79</v>
      </c>
      <c r="C52" s="80"/>
      <c r="D52" s="80"/>
      <c r="E52" s="80"/>
      <c r="F52" s="80"/>
      <c r="G52" s="81"/>
      <c r="H52" s="164"/>
      <c r="I52" s="165"/>
      <c r="J52" s="166"/>
    </row>
    <row r="53" spans="2:10" ht="19.5" customHeight="1" x14ac:dyDescent="0.2">
      <c r="B53" s="84"/>
      <c r="C53" s="85"/>
      <c r="D53" s="85"/>
      <c r="E53" s="85"/>
      <c r="F53" s="85"/>
      <c r="G53" s="86"/>
      <c r="H53" s="167"/>
      <c r="I53" s="168"/>
      <c r="J53" s="169"/>
    </row>
    <row r="54" spans="2:10" x14ac:dyDescent="0.2">
      <c r="B54" s="79" t="s">
        <v>80</v>
      </c>
      <c r="C54" s="80"/>
      <c r="D54" s="80"/>
      <c r="E54" s="80"/>
      <c r="F54" s="80"/>
      <c r="G54" s="81"/>
      <c r="H54" s="170" t="s">
        <v>81</v>
      </c>
      <c r="I54" s="165"/>
      <c r="J54" s="166"/>
    </row>
    <row r="55" spans="2:10" ht="15" customHeight="1" x14ac:dyDescent="0.2">
      <c r="B55" s="92"/>
      <c r="C55" s="93"/>
      <c r="D55" s="93"/>
      <c r="E55" s="93"/>
      <c r="F55" s="93"/>
      <c r="G55" s="94"/>
      <c r="H55" s="171"/>
      <c r="I55" s="172"/>
      <c r="J55" s="173"/>
    </row>
    <row r="56" spans="2:10" ht="14.25" x14ac:dyDescent="0.2">
      <c r="B56" s="92"/>
      <c r="C56" s="93"/>
      <c r="D56" s="93"/>
      <c r="E56" s="93"/>
      <c r="F56" s="93"/>
      <c r="G56" s="94"/>
      <c r="H56" s="171"/>
      <c r="I56" s="172"/>
      <c r="J56" s="173"/>
    </row>
  </sheetData>
  <mergeCells count="33">
    <mergeCell ref="C46:E46"/>
    <mergeCell ref="C47:E47"/>
    <mergeCell ref="C39:E39"/>
    <mergeCell ref="C40:E40"/>
    <mergeCell ref="C43:E43"/>
    <mergeCell ref="C44:E44"/>
    <mergeCell ref="C45:E45"/>
    <mergeCell ref="C32:E32"/>
    <mergeCell ref="C33:E33"/>
    <mergeCell ref="C36:E36"/>
    <mergeCell ref="C37:E37"/>
    <mergeCell ref="C38:E38"/>
    <mergeCell ref="C25:E25"/>
    <mergeCell ref="C26:E26"/>
    <mergeCell ref="C29:E29"/>
    <mergeCell ref="C30:E30"/>
    <mergeCell ref="C31:E31"/>
    <mergeCell ref="C18:E18"/>
    <mergeCell ref="C19:E19"/>
    <mergeCell ref="C22:E22"/>
    <mergeCell ref="C23:E23"/>
    <mergeCell ref="C24:E24"/>
    <mergeCell ref="C10:E10"/>
    <mergeCell ref="C12:E12"/>
    <mergeCell ref="C14:E14"/>
    <mergeCell ref="C15:E15"/>
    <mergeCell ref="C16:E16"/>
    <mergeCell ref="B5:J5"/>
    <mergeCell ref="B6:J6"/>
    <mergeCell ref="B7:C7"/>
    <mergeCell ref="D7:F7"/>
    <mergeCell ref="B8:C8"/>
    <mergeCell ref="D8:F8"/>
  </mergeCells>
  <printOptions horizontalCentered="1" headings="1"/>
  <pageMargins left="0.25" right="0.25" top="0.75" bottom="0.75" header="0.3" footer="0.3"/>
  <pageSetup scale="70"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53"/>
  <sheetViews>
    <sheetView view="pageBreakPreview" zoomScale="85" zoomScaleNormal="100" zoomScalePageLayoutView="85" workbookViewId="0">
      <selection activeCell="F44" sqref="F44"/>
    </sheetView>
  </sheetViews>
  <sheetFormatPr baseColWidth="10" defaultColWidth="9.140625" defaultRowHeight="12.75" x14ac:dyDescent="0.2"/>
  <cols>
    <col min="1" max="1" width="2"/>
    <col min="2" max="2" width="8"/>
    <col min="3" max="3" width="10.28515625"/>
    <col min="4" max="4" width="7.7109375"/>
    <col min="5" max="5" width="41.7109375"/>
    <col min="6" max="6" width="11"/>
    <col min="7" max="8" width="8.5703125"/>
    <col min="9" max="9" width="12.140625"/>
    <col min="10" max="10" width="16.28515625"/>
    <col min="11" max="1025" width="8.5703125"/>
  </cols>
  <sheetData>
    <row r="3" spans="2:21" x14ac:dyDescent="0.2">
      <c r="G3" s="15"/>
      <c r="H3" s="16"/>
      <c r="I3" s="17"/>
      <c r="J3" s="18" t="s">
        <v>0</v>
      </c>
    </row>
    <row r="4" spans="2:21" x14ac:dyDescent="0.2">
      <c r="G4" s="15"/>
      <c r="H4" s="16"/>
      <c r="I4" s="17"/>
      <c r="J4" s="18" t="s">
        <v>1</v>
      </c>
    </row>
    <row r="5" spans="2:21" ht="19.5" x14ac:dyDescent="0.2">
      <c r="B5" s="19"/>
      <c r="C5" s="19"/>
      <c r="D5" s="19"/>
      <c r="E5" s="19"/>
      <c r="F5" s="19"/>
      <c r="G5" s="19"/>
      <c r="H5" s="20"/>
      <c r="I5" s="21"/>
      <c r="J5" s="22"/>
    </row>
    <row r="6" spans="2:21" ht="15.75" x14ac:dyDescent="0.25">
      <c r="B6" s="14" t="s">
        <v>2</v>
      </c>
      <c r="C6" s="14"/>
      <c r="D6" s="14"/>
      <c r="E6" s="14"/>
      <c r="F6" s="14"/>
      <c r="G6" s="14"/>
      <c r="H6" s="14"/>
      <c r="I6" s="14"/>
      <c r="J6" s="14"/>
    </row>
    <row r="7" spans="2:21" ht="15.75" x14ac:dyDescent="0.25">
      <c r="B7" s="23"/>
      <c r="C7" s="23"/>
      <c r="D7" s="23"/>
      <c r="E7" s="23"/>
      <c r="F7" s="23"/>
      <c r="G7" s="23"/>
      <c r="H7" s="23"/>
      <c r="I7" s="23"/>
      <c r="J7" s="23"/>
    </row>
    <row r="8" spans="2:21" s="27" customFormat="1" ht="12.75" customHeight="1" x14ac:dyDescent="0.2">
      <c r="B8" s="12" t="s">
        <v>3</v>
      </c>
      <c r="C8" s="12"/>
      <c r="D8" s="11" t="s">
        <v>4</v>
      </c>
      <c r="E8" s="11"/>
      <c r="F8" s="11"/>
      <c r="G8" s="25" t="s">
        <v>5</v>
      </c>
      <c r="H8" s="112" t="s">
        <v>6</v>
      </c>
      <c r="I8" s="113"/>
      <c r="J8" s="114"/>
      <c r="L8" s="99"/>
      <c r="M8" s="109"/>
      <c r="N8" s="109"/>
      <c r="O8" s="109"/>
      <c r="P8" s="109"/>
      <c r="Q8" s="109"/>
      <c r="R8" s="109"/>
      <c r="S8" s="109"/>
      <c r="T8" s="110"/>
      <c r="U8" s="111"/>
    </row>
    <row r="9" spans="2:21" ht="15" x14ac:dyDescent="0.2">
      <c r="B9" s="10" t="s">
        <v>102</v>
      </c>
      <c r="C9" s="10"/>
      <c r="D9" s="1" t="s">
        <v>103</v>
      </c>
      <c r="E9" s="1"/>
      <c r="F9" s="1"/>
      <c r="G9" s="28" t="s">
        <v>104</v>
      </c>
      <c r="H9" s="174">
        <v>3</v>
      </c>
      <c r="I9" s="30"/>
      <c r="J9" s="31"/>
    </row>
    <row r="10" spans="2:21" ht="14.25" x14ac:dyDescent="0.2">
      <c r="B10" s="24"/>
      <c r="C10" s="24"/>
      <c r="D10" s="24"/>
      <c r="E10" s="24"/>
      <c r="F10" s="24"/>
      <c r="G10" s="24"/>
      <c r="H10" s="24"/>
      <c r="I10" s="24"/>
      <c r="J10" s="24"/>
    </row>
    <row r="11" spans="2:21" ht="38.25" customHeight="1" x14ac:dyDescent="0.2">
      <c r="B11" s="25"/>
      <c r="C11" s="8" t="s">
        <v>10</v>
      </c>
      <c r="D11" s="8"/>
      <c r="E11" s="8"/>
      <c r="F11" s="25" t="s">
        <v>5</v>
      </c>
      <c r="G11" s="26" t="s">
        <v>6</v>
      </c>
      <c r="H11" s="32" t="s">
        <v>11</v>
      </c>
      <c r="I11" s="33" t="s">
        <v>12</v>
      </c>
      <c r="J11" s="26" t="s">
        <v>13</v>
      </c>
    </row>
    <row r="12" spans="2:21" ht="15" x14ac:dyDescent="0.2">
      <c r="B12" s="34" t="s">
        <v>14</v>
      </c>
      <c r="C12" s="35" t="s">
        <v>15</v>
      </c>
      <c r="D12" s="35"/>
      <c r="E12" s="36"/>
      <c r="F12" s="175" t="s">
        <v>105</v>
      </c>
      <c r="G12" s="176">
        <f>SUM(G13:G17)</f>
        <v>75</v>
      </c>
      <c r="H12" s="36"/>
      <c r="I12" s="36"/>
      <c r="J12" s="37"/>
    </row>
    <row r="13" spans="2:21" ht="14.25" x14ac:dyDescent="0.2">
      <c r="B13" s="177" t="s">
        <v>7</v>
      </c>
      <c r="C13" s="196" t="s">
        <v>106</v>
      </c>
      <c r="D13" s="196"/>
      <c r="E13" s="196"/>
      <c r="F13" s="178" t="s">
        <v>107</v>
      </c>
      <c r="G13" s="178">
        <v>22</v>
      </c>
      <c r="H13" s="179">
        <v>1</v>
      </c>
      <c r="I13" s="179">
        <v>10062</v>
      </c>
      <c r="J13" s="180">
        <f>G13*I13</f>
        <v>221364</v>
      </c>
    </row>
    <row r="14" spans="2:21" ht="14.25" x14ac:dyDescent="0.2">
      <c r="B14" s="181" t="s">
        <v>17</v>
      </c>
      <c r="C14" s="197" t="s">
        <v>108</v>
      </c>
      <c r="D14" s="197"/>
      <c r="E14" s="197"/>
      <c r="F14" s="182" t="s">
        <v>107</v>
      </c>
      <c r="G14" s="182">
        <v>44</v>
      </c>
      <c r="H14" s="183">
        <v>1</v>
      </c>
      <c r="I14" s="183">
        <v>6620</v>
      </c>
      <c r="J14" s="184">
        <f>G14*I14</f>
        <v>291280</v>
      </c>
    </row>
    <row r="15" spans="2:21" ht="14.25" x14ac:dyDescent="0.2">
      <c r="B15" s="181" t="s">
        <v>19</v>
      </c>
      <c r="C15" s="197" t="s">
        <v>88</v>
      </c>
      <c r="D15" s="197"/>
      <c r="E15" s="197"/>
      <c r="F15" s="182" t="s">
        <v>107</v>
      </c>
      <c r="G15" s="182">
        <v>9</v>
      </c>
      <c r="H15" s="183">
        <v>1</v>
      </c>
      <c r="I15" s="183">
        <v>11405</v>
      </c>
      <c r="J15" s="184">
        <f>G15*I15</f>
        <v>102645</v>
      </c>
    </row>
    <row r="16" spans="2:21" ht="14.25" x14ac:dyDescent="0.2">
      <c r="B16" s="181" t="s">
        <v>21</v>
      </c>
      <c r="C16" s="197"/>
      <c r="D16" s="197"/>
      <c r="E16" s="197"/>
      <c r="F16" s="182"/>
      <c r="G16" s="182"/>
      <c r="H16" s="183"/>
      <c r="I16" s="183"/>
      <c r="J16" s="184"/>
    </row>
    <row r="17" spans="2:10" ht="14.25" x14ac:dyDescent="0.2">
      <c r="B17" s="185" t="s">
        <v>23</v>
      </c>
      <c r="C17" s="198"/>
      <c r="D17" s="198"/>
      <c r="E17" s="198"/>
      <c r="F17" s="186"/>
      <c r="G17" s="187"/>
      <c r="H17" s="188"/>
      <c r="I17" s="188"/>
      <c r="J17" s="189"/>
    </row>
    <row r="18" spans="2:10" ht="15" x14ac:dyDescent="0.2">
      <c r="B18" s="58"/>
      <c r="C18" s="36"/>
      <c r="D18" s="36"/>
      <c r="E18" s="36"/>
      <c r="F18" s="176">
        <f>G13+G14</f>
        <v>66</v>
      </c>
      <c r="G18" s="35"/>
      <c r="H18" s="59"/>
      <c r="I18" s="59" t="s">
        <v>28</v>
      </c>
      <c r="J18" s="60">
        <f>SUM(J13:J17)</f>
        <v>615289</v>
      </c>
    </row>
    <row r="19" spans="2:10" ht="15" x14ac:dyDescent="0.2">
      <c r="B19" s="34" t="s">
        <v>29</v>
      </c>
      <c r="C19" s="35" t="s">
        <v>30</v>
      </c>
      <c r="D19" s="35"/>
      <c r="E19" s="36"/>
      <c r="F19" s="36"/>
      <c r="G19" s="36"/>
      <c r="H19" s="36"/>
      <c r="I19" s="36"/>
      <c r="J19" s="37"/>
    </row>
    <row r="20" spans="2:10" ht="14.25" x14ac:dyDescent="0.2">
      <c r="B20" s="177" t="s">
        <v>31</v>
      </c>
      <c r="C20" s="196" t="s">
        <v>109</v>
      </c>
      <c r="D20" s="196"/>
      <c r="E20" s="196"/>
      <c r="F20" s="178" t="s">
        <v>110</v>
      </c>
      <c r="G20" s="178">
        <v>2</v>
      </c>
      <c r="H20" s="179">
        <v>1</v>
      </c>
      <c r="I20" s="179">
        <v>35000</v>
      </c>
      <c r="J20" s="180">
        <f>G20*I20</f>
        <v>70000</v>
      </c>
    </row>
    <row r="21" spans="2:10" ht="14.25" x14ac:dyDescent="0.2">
      <c r="B21" s="181" t="s">
        <v>33</v>
      </c>
      <c r="C21" s="197" t="s">
        <v>111</v>
      </c>
      <c r="D21" s="197"/>
      <c r="E21" s="197"/>
      <c r="F21" s="182" t="s">
        <v>110</v>
      </c>
      <c r="G21" s="182">
        <f>F18</f>
        <v>66</v>
      </c>
      <c r="H21" s="183">
        <v>1</v>
      </c>
      <c r="I21" s="183">
        <v>550</v>
      </c>
      <c r="J21" s="184">
        <f>G21*I21</f>
        <v>36300</v>
      </c>
    </row>
    <row r="22" spans="2:10" ht="14.25" x14ac:dyDescent="0.2">
      <c r="B22" s="181" t="s">
        <v>35</v>
      </c>
      <c r="C22" s="199"/>
      <c r="D22" s="199"/>
      <c r="E22" s="199"/>
      <c r="F22" s="182"/>
      <c r="G22" s="182"/>
      <c r="H22" s="183"/>
      <c r="I22" s="183"/>
      <c r="J22" s="184"/>
    </row>
    <row r="23" spans="2:10" ht="14.25" x14ac:dyDescent="0.2">
      <c r="B23" s="181" t="s">
        <v>37</v>
      </c>
      <c r="C23" s="199"/>
      <c r="D23" s="199"/>
      <c r="E23" s="199"/>
      <c r="F23" s="182"/>
      <c r="G23" s="182"/>
      <c r="H23" s="183"/>
      <c r="I23" s="183"/>
      <c r="J23" s="184"/>
    </row>
    <row r="24" spans="2:10" ht="14.25" x14ac:dyDescent="0.2">
      <c r="B24" s="185" t="s">
        <v>39</v>
      </c>
      <c r="C24" s="200"/>
      <c r="D24" s="200"/>
      <c r="E24" s="200"/>
      <c r="F24" s="186"/>
      <c r="G24" s="187"/>
      <c r="H24" s="188"/>
      <c r="I24" s="188"/>
      <c r="J24" s="189"/>
    </row>
    <row r="25" spans="2:10" ht="15" x14ac:dyDescent="0.2">
      <c r="B25" s="58"/>
      <c r="C25" s="36"/>
      <c r="D25" s="36"/>
      <c r="E25" s="36"/>
      <c r="F25" s="36"/>
      <c r="G25" s="35"/>
      <c r="H25" s="59"/>
      <c r="I25" s="59" t="s">
        <v>42</v>
      </c>
      <c r="J25" s="60">
        <f>SUM(J20:J24)</f>
        <v>106300</v>
      </c>
    </row>
    <row r="26" spans="2:10" ht="15" x14ac:dyDescent="0.2">
      <c r="B26" s="34" t="s">
        <v>43</v>
      </c>
      <c r="C26" s="35" t="s">
        <v>44</v>
      </c>
      <c r="D26" s="35"/>
      <c r="E26" s="36"/>
      <c r="F26" s="36"/>
      <c r="G26" s="36"/>
      <c r="H26" s="36"/>
      <c r="I26" s="36"/>
      <c r="J26" s="37"/>
    </row>
    <row r="27" spans="2:10" ht="14.25" x14ac:dyDescent="0.2">
      <c r="B27" s="177" t="s">
        <v>45</v>
      </c>
      <c r="C27" s="196" t="s">
        <v>112</v>
      </c>
      <c r="D27" s="196"/>
      <c r="E27" s="196"/>
      <c r="F27" s="178" t="s">
        <v>113</v>
      </c>
      <c r="G27" s="178">
        <v>1</v>
      </c>
      <c r="H27" s="179">
        <v>1</v>
      </c>
      <c r="I27" s="179">
        <v>274892</v>
      </c>
      <c r="J27" s="180">
        <f>G27*I27</f>
        <v>274892</v>
      </c>
    </row>
    <row r="28" spans="2:10" ht="14.25" x14ac:dyDescent="0.2">
      <c r="B28" s="181" t="s">
        <v>48</v>
      </c>
      <c r="C28" s="197" t="s">
        <v>114</v>
      </c>
      <c r="D28" s="197"/>
      <c r="E28" s="197"/>
      <c r="F28" s="182" t="s">
        <v>115</v>
      </c>
      <c r="G28" s="182">
        <v>16</v>
      </c>
      <c r="H28" s="183">
        <v>1</v>
      </c>
      <c r="I28" s="183">
        <v>3672</v>
      </c>
      <c r="J28" s="184">
        <f>G28*I28</f>
        <v>58752</v>
      </c>
    </row>
    <row r="29" spans="2:10" ht="14.25" x14ac:dyDescent="0.2">
      <c r="B29" s="181" t="s">
        <v>50</v>
      </c>
      <c r="C29" s="197" t="s">
        <v>116</v>
      </c>
      <c r="D29" s="197"/>
      <c r="E29" s="197"/>
      <c r="F29" s="182" t="s">
        <v>115</v>
      </c>
      <c r="G29" s="182">
        <v>4</v>
      </c>
      <c r="H29" s="183">
        <v>1</v>
      </c>
      <c r="I29" s="183">
        <v>9469</v>
      </c>
      <c r="J29" s="184">
        <f>G29*I29</f>
        <v>37876</v>
      </c>
    </row>
    <row r="30" spans="2:10" ht="14.25" x14ac:dyDescent="0.2">
      <c r="B30" s="181" t="s">
        <v>52</v>
      </c>
      <c r="C30" s="197" t="s">
        <v>117</v>
      </c>
      <c r="D30" s="197"/>
      <c r="E30" s="197"/>
      <c r="F30" s="182" t="s">
        <v>115</v>
      </c>
      <c r="G30" s="182">
        <v>1</v>
      </c>
      <c r="H30" s="183">
        <v>1</v>
      </c>
      <c r="I30" s="183">
        <v>5639</v>
      </c>
      <c r="J30" s="184">
        <f>G30*I30</f>
        <v>5639</v>
      </c>
    </row>
    <row r="31" spans="2:10" ht="14.25" x14ac:dyDescent="0.2">
      <c r="B31" s="185" t="s">
        <v>54</v>
      </c>
      <c r="C31" s="198" t="s">
        <v>118</v>
      </c>
      <c r="D31" s="198"/>
      <c r="E31" s="198"/>
      <c r="F31" s="186" t="s">
        <v>113</v>
      </c>
      <c r="G31" s="187">
        <v>1</v>
      </c>
      <c r="H31" s="188">
        <v>1</v>
      </c>
      <c r="I31" s="188">
        <v>8263</v>
      </c>
      <c r="J31" s="189">
        <f>G31*I31</f>
        <v>8263</v>
      </c>
    </row>
    <row r="32" spans="2:10" ht="15" x14ac:dyDescent="0.2">
      <c r="B32" s="58"/>
      <c r="C32" s="36"/>
      <c r="D32" s="36"/>
      <c r="E32" s="36"/>
      <c r="F32" s="36"/>
      <c r="G32" s="35"/>
      <c r="H32" s="59"/>
      <c r="I32" s="59" t="s">
        <v>61</v>
      </c>
      <c r="J32" s="60">
        <f>SUM(J27:J31)</f>
        <v>385422</v>
      </c>
    </row>
    <row r="33" spans="2:10" ht="15" x14ac:dyDescent="0.2">
      <c r="B33" s="34" t="s">
        <v>62</v>
      </c>
      <c r="C33" s="35" t="s">
        <v>63</v>
      </c>
      <c r="D33" s="35"/>
      <c r="E33" s="36"/>
      <c r="F33" s="36"/>
      <c r="G33" s="36"/>
      <c r="H33" s="36"/>
      <c r="I33" s="36"/>
      <c r="J33" s="37"/>
    </row>
    <row r="34" spans="2:10" ht="14.25" x14ac:dyDescent="0.2">
      <c r="B34" s="177" t="s">
        <v>64</v>
      </c>
      <c r="C34" s="201"/>
      <c r="D34" s="201"/>
      <c r="E34" s="201"/>
      <c r="F34" s="178"/>
      <c r="G34" s="178"/>
      <c r="H34" s="179"/>
      <c r="I34" s="179"/>
      <c r="J34" s="190"/>
    </row>
    <row r="35" spans="2:10" ht="14.25" x14ac:dyDescent="0.2">
      <c r="B35" s="181" t="s">
        <v>65</v>
      </c>
      <c r="C35" s="199"/>
      <c r="D35" s="199"/>
      <c r="E35" s="199"/>
      <c r="F35" s="182"/>
      <c r="G35" s="182"/>
      <c r="H35" s="183"/>
      <c r="I35" s="183"/>
      <c r="J35" s="191"/>
    </row>
    <row r="36" spans="2:10" ht="14.25" x14ac:dyDescent="0.2">
      <c r="B36" s="181" t="s">
        <v>66</v>
      </c>
      <c r="C36" s="199"/>
      <c r="D36" s="199"/>
      <c r="E36" s="199"/>
      <c r="F36" s="182"/>
      <c r="G36" s="182"/>
      <c r="H36" s="183"/>
      <c r="I36" s="183"/>
      <c r="J36" s="191"/>
    </row>
    <row r="37" spans="2:10" ht="14.25" x14ac:dyDescent="0.2">
      <c r="B37" s="181" t="s">
        <v>67</v>
      </c>
      <c r="C37" s="199"/>
      <c r="D37" s="199"/>
      <c r="E37" s="199"/>
      <c r="F37" s="182"/>
      <c r="G37" s="182"/>
      <c r="H37" s="183"/>
      <c r="I37" s="183"/>
      <c r="J37" s="191"/>
    </row>
    <row r="38" spans="2:10" ht="14.25" x14ac:dyDescent="0.2">
      <c r="B38" s="185" t="s">
        <v>68</v>
      </c>
      <c r="C38" s="200"/>
      <c r="D38" s="200"/>
      <c r="E38" s="200"/>
      <c r="F38" s="186"/>
      <c r="G38" s="187"/>
      <c r="H38" s="188"/>
      <c r="I38" s="188"/>
      <c r="J38" s="192"/>
    </row>
    <row r="39" spans="2:10" ht="15" x14ac:dyDescent="0.2">
      <c r="B39" s="69"/>
      <c r="C39" s="36"/>
      <c r="D39" s="36"/>
      <c r="E39" s="36"/>
      <c r="F39" s="36"/>
      <c r="G39" s="35"/>
      <c r="H39" s="59"/>
      <c r="I39" s="59" t="s">
        <v>69</v>
      </c>
      <c r="J39" s="70">
        <f>SUM(J34:J38)</f>
        <v>0</v>
      </c>
    </row>
    <row r="40" spans="2:10" ht="15" x14ac:dyDescent="0.2">
      <c r="B40" s="34" t="s">
        <v>70</v>
      </c>
      <c r="C40" s="35" t="s">
        <v>71</v>
      </c>
      <c r="D40" s="35"/>
      <c r="E40" s="36"/>
      <c r="F40" s="36"/>
      <c r="G40" s="36"/>
      <c r="H40" s="36"/>
      <c r="I40" s="36"/>
      <c r="J40" s="37"/>
    </row>
    <row r="41" spans="2:10" ht="14.25" x14ac:dyDescent="0.2">
      <c r="B41" s="177" t="s">
        <v>72</v>
      </c>
      <c r="C41" s="201"/>
      <c r="D41" s="201"/>
      <c r="E41" s="201"/>
      <c r="F41" s="178"/>
      <c r="G41" s="178"/>
      <c r="H41" s="179"/>
      <c r="I41" s="179"/>
      <c r="J41" s="190"/>
    </row>
    <row r="42" spans="2:10" ht="14.25" x14ac:dyDescent="0.2">
      <c r="B42" s="181" t="s">
        <v>73</v>
      </c>
      <c r="C42" s="199"/>
      <c r="D42" s="199"/>
      <c r="E42" s="199"/>
      <c r="F42" s="182"/>
      <c r="G42" s="182"/>
      <c r="H42" s="183"/>
      <c r="I42" s="183"/>
      <c r="J42" s="191"/>
    </row>
    <row r="43" spans="2:10" ht="14.25" x14ac:dyDescent="0.2">
      <c r="B43" s="181" t="s">
        <v>74</v>
      </c>
      <c r="C43" s="199"/>
      <c r="D43" s="199"/>
      <c r="E43" s="199"/>
      <c r="F43" s="182"/>
      <c r="G43" s="182"/>
      <c r="H43" s="183"/>
      <c r="I43" s="183"/>
      <c r="J43" s="191"/>
    </row>
    <row r="44" spans="2:10" ht="14.25" x14ac:dyDescent="0.2">
      <c r="B44" s="181" t="s">
        <v>75</v>
      </c>
      <c r="C44" s="199"/>
      <c r="D44" s="199"/>
      <c r="E44" s="199"/>
      <c r="F44" s="182"/>
      <c r="G44" s="182"/>
      <c r="H44" s="183"/>
      <c r="I44" s="183"/>
      <c r="J44" s="191"/>
    </row>
    <row r="45" spans="2:10" ht="14.25" x14ac:dyDescent="0.2">
      <c r="B45" s="185" t="s">
        <v>76</v>
      </c>
      <c r="C45" s="200"/>
      <c r="D45" s="200"/>
      <c r="E45" s="200"/>
      <c r="F45" s="186"/>
      <c r="G45" s="187"/>
      <c r="H45" s="188"/>
      <c r="I45" s="188"/>
      <c r="J45" s="192"/>
    </row>
    <row r="46" spans="2:10" ht="15" x14ac:dyDescent="0.2">
      <c r="B46" s="69"/>
      <c r="C46" s="36"/>
      <c r="D46" s="36"/>
      <c r="E46" s="36"/>
      <c r="F46" s="36"/>
      <c r="G46" s="35"/>
      <c r="H46" s="59"/>
      <c r="I46" s="59" t="s">
        <v>77</v>
      </c>
      <c r="J46" s="70">
        <f>SUM(J41:J45)</f>
        <v>0</v>
      </c>
    </row>
    <row r="47" spans="2:10" ht="15" x14ac:dyDescent="0.2">
      <c r="B47" s="36"/>
      <c r="C47" s="36"/>
      <c r="D47" s="36"/>
      <c r="E47" s="36"/>
      <c r="F47" s="36"/>
      <c r="G47" s="35"/>
      <c r="H47" s="35"/>
      <c r="I47" s="71"/>
      <c r="J47" s="72"/>
    </row>
    <row r="48" spans="2:10" ht="15" x14ac:dyDescent="0.2">
      <c r="B48" s="73"/>
      <c r="C48" s="74"/>
      <c r="D48" s="74"/>
      <c r="E48" s="74"/>
      <c r="F48" s="74"/>
      <c r="G48" s="74"/>
      <c r="H48" s="75"/>
      <c r="I48" s="75" t="s">
        <v>78</v>
      </c>
      <c r="J48" s="60">
        <f>J18+J25+J32+J39+J46</f>
        <v>1107011</v>
      </c>
    </row>
    <row r="49" spans="2:10" x14ac:dyDescent="0.2">
      <c r="B49" s="76"/>
      <c r="C49" s="76"/>
      <c r="D49" s="76"/>
      <c r="E49" s="76"/>
      <c r="F49" s="76"/>
      <c r="G49" s="77"/>
      <c r="H49" s="78"/>
      <c r="I49" s="78"/>
      <c r="J49" s="193"/>
    </row>
    <row r="50" spans="2:10" x14ac:dyDescent="0.2">
      <c r="B50" s="79" t="s">
        <v>79</v>
      </c>
      <c r="C50" s="80"/>
      <c r="D50" s="80"/>
      <c r="E50" s="80"/>
      <c r="F50" s="80"/>
      <c r="G50" s="81"/>
      <c r="H50" s="82"/>
      <c r="I50" s="82"/>
      <c r="J50" s="83"/>
    </row>
    <row r="51" spans="2:10" x14ac:dyDescent="0.2">
      <c r="B51" s="84"/>
      <c r="C51" s="85"/>
      <c r="D51" s="85"/>
      <c r="E51" s="85"/>
      <c r="F51" s="85"/>
      <c r="G51" s="86"/>
      <c r="H51" s="87"/>
      <c r="I51" s="87"/>
      <c r="J51" s="88"/>
    </row>
    <row r="52" spans="2:10" x14ac:dyDescent="0.2">
      <c r="B52" s="79" t="s">
        <v>80</v>
      </c>
      <c r="C52" s="80"/>
      <c r="D52" s="80"/>
      <c r="E52" s="80"/>
      <c r="F52" s="80"/>
      <c r="G52" s="81"/>
      <c r="H52" s="89" t="s">
        <v>81</v>
      </c>
      <c r="I52" s="90"/>
      <c r="J52" s="91"/>
    </row>
    <row r="53" spans="2:10" ht="14.25" x14ac:dyDescent="0.2">
      <c r="B53" s="92"/>
      <c r="C53" s="93"/>
      <c r="D53" s="93"/>
      <c r="E53" s="93"/>
      <c r="F53" s="93"/>
      <c r="G53" s="94"/>
      <c r="H53" s="95"/>
      <c r="I53" s="96"/>
      <c r="J53" s="97"/>
    </row>
  </sheetData>
  <mergeCells count="31">
    <mergeCell ref="C45:E45"/>
    <mergeCell ref="C38:E38"/>
    <mergeCell ref="C41:E41"/>
    <mergeCell ref="C42:E42"/>
    <mergeCell ref="C43:E43"/>
    <mergeCell ref="C44:E44"/>
    <mergeCell ref="C31:E31"/>
    <mergeCell ref="C34:E34"/>
    <mergeCell ref="C35:E35"/>
    <mergeCell ref="C36:E36"/>
    <mergeCell ref="C37:E37"/>
    <mergeCell ref="C24:E24"/>
    <mergeCell ref="C27:E27"/>
    <mergeCell ref="C28:E28"/>
    <mergeCell ref="C29:E29"/>
    <mergeCell ref="C30:E30"/>
    <mergeCell ref="C17:E17"/>
    <mergeCell ref="C20:E20"/>
    <mergeCell ref="C21:E21"/>
    <mergeCell ref="C22:E22"/>
    <mergeCell ref="C23:E23"/>
    <mergeCell ref="C11:E11"/>
    <mergeCell ref="C13:E13"/>
    <mergeCell ref="C14:E14"/>
    <mergeCell ref="C15:E15"/>
    <mergeCell ref="C16:E16"/>
    <mergeCell ref="B6:J6"/>
    <mergeCell ref="B8:C8"/>
    <mergeCell ref="D8:F8"/>
    <mergeCell ref="B9:C9"/>
    <mergeCell ref="D9:F9"/>
  </mergeCells>
  <pageMargins left="0.25" right="0.25" top="0.75" bottom="0.75" header="0.3" footer="0.3"/>
  <pageSetup scale="80" firstPageNumber="0" orientation="portrait" r:id="rId1"/>
  <rowBreaks count="1" manualBreakCount="1">
    <brk id="804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1.1</vt:lpstr>
      <vt:lpstr>3.9.1</vt:lpstr>
      <vt:lpstr>3.12.1</vt:lpstr>
      <vt:lpstr>'1.1'!Área_de_impresión</vt:lpstr>
      <vt:lpstr>'3.12.1'!Área_de_impresión</vt:lpstr>
      <vt:lpstr>'3.9.1'!Área_de_impresión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hcabezas</dc:creator>
  <dc:description/>
  <cp:lastModifiedBy>Patricio Edgar Rojas Ortiz</cp:lastModifiedBy>
  <cp:revision>9</cp:revision>
  <cp:lastPrinted>2012-01-25T12:31:37Z</cp:lastPrinted>
  <dcterms:created xsi:type="dcterms:W3CDTF">2011-04-11T16:27:19Z</dcterms:created>
  <dcterms:modified xsi:type="dcterms:W3CDTF">2017-02-27T00:50:31Z</dcterms:modified>
  <dc:language>en-US</dc:language>
</cp:coreProperties>
</file>