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3c344c08efded66f/Documents/Personal Documents/Google Collab - Python/"/>
    </mc:Choice>
  </mc:AlternateContent>
  <xr:revisionPtr revIDLastSave="3" documentId="8_{4EEB3166-AB52-4708-835A-0700ECE39BCA}" xr6:coauthVersionLast="47" xr6:coauthVersionMax="47" xr10:uidLastSave="{73514F3A-424C-4D89-8AC0-42B73C35EA3B}"/>
  <bookViews>
    <workbookView xWindow="-110" yWindow="-110" windowWidth="19420" windowHeight="10300" xr2:uid="{00000000-000D-0000-FFFF-FFFF00000000}"/>
  </bookViews>
  <sheets>
    <sheet name="Calculations" sheetId="1" r:id="rId1"/>
  </sheets>
  <definedNames>
    <definedName name="C_">Calculations!$B$2</definedName>
    <definedName name="Con">Calculations!$B$19</definedName>
    <definedName name="M">Calculations!$B$18</definedName>
    <definedName name="N">Calculations!$B$3</definedName>
    <definedName name="T">Calculations!$C$16</definedName>
    <definedName name="Y">Calculations!$B$1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C25" i="1"/>
  <c r="C26" i="1"/>
  <c r="C27" i="1"/>
  <c r="C28" i="1"/>
  <c r="C29" i="1"/>
  <c r="C30" i="1"/>
  <c r="C31" i="1"/>
  <c r="C32" i="1"/>
  <c r="C33" i="1"/>
  <c r="C34" i="1"/>
  <c r="C35" i="1"/>
  <c r="C36" i="1"/>
  <c r="C24" i="1"/>
  <c r="B19" i="1"/>
  <c r="D24" i="1"/>
  <c r="D32" i="1"/>
  <c r="D33" i="1"/>
  <c r="D34" i="1"/>
  <c r="D35" i="1"/>
  <c r="D36" i="1"/>
  <c r="D31" i="1"/>
  <c r="D29" i="1"/>
  <c r="D25" i="1"/>
  <c r="D26" i="1"/>
  <c r="D27" i="1"/>
  <c r="D28" i="1"/>
  <c r="D30" i="1"/>
  <c r="B36" i="1"/>
  <c r="E36" i="1" s="1"/>
  <c r="B35" i="1"/>
  <c r="B34" i="1"/>
  <c r="B33" i="1"/>
  <c r="B32" i="1"/>
  <c r="B31" i="1"/>
  <c r="B30" i="1"/>
  <c r="B29" i="1"/>
  <c r="E29" i="1" s="1"/>
  <c r="B28" i="1"/>
  <c r="B27" i="1"/>
  <c r="B26" i="1"/>
  <c r="B25" i="1"/>
  <c r="B24" i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E33" i="1" l="1"/>
  <c r="E31" i="1"/>
  <c r="E32" i="1"/>
  <c r="E26" i="1"/>
  <c r="E27" i="1"/>
  <c r="F26" i="1" s="1"/>
  <c r="G26" i="1" s="1"/>
  <c r="E35" i="1"/>
  <c r="F28" i="1"/>
  <c r="G28" i="1" s="1"/>
  <c r="E30" i="1"/>
  <c r="E34" i="1"/>
  <c r="F33" i="1" s="1"/>
  <c r="G33" i="1" s="1"/>
  <c r="E28" i="1"/>
  <c r="C16" i="1"/>
  <c r="D14" i="1" s="1"/>
  <c r="E14" i="1" s="1"/>
  <c r="F31" i="1"/>
  <c r="G31" i="1" s="1"/>
  <c r="F32" i="1"/>
  <c r="G32" i="1" s="1"/>
  <c r="F25" i="1"/>
  <c r="G25" i="1" s="1"/>
  <c r="F36" i="1"/>
  <c r="G36" i="1" s="1"/>
  <c r="D11" i="1"/>
  <c r="E11" i="1" s="1"/>
  <c r="D7" i="1" l="1"/>
  <c r="E7" i="1" s="1"/>
  <c r="D9" i="1"/>
  <c r="E9" i="1" s="1"/>
  <c r="D6" i="1"/>
  <c r="E6" i="1" s="1"/>
  <c r="D8" i="1"/>
  <c r="E8" i="1" s="1"/>
  <c r="D13" i="1"/>
  <c r="E13" i="1" s="1"/>
  <c r="D12" i="1"/>
  <c r="E12" i="1" s="1"/>
  <c r="D15" i="1"/>
  <c r="E15" i="1" s="1"/>
  <c r="F30" i="1"/>
  <c r="G30" i="1" s="1"/>
  <c r="D10" i="1"/>
  <c r="E10" i="1" s="1"/>
  <c r="F34" i="1"/>
  <c r="G34" i="1" s="1"/>
  <c r="F29" i="1"/>
  <c r="G29" i="1" s="1"/>
  <c r="F35" i="1"/>
  <c r="G35" i="1" s="1"/>
  <c r="F27" i="1"/>
  <c r="G27" i="1" s="1"/>
  <c r="E16" i="1" l="1"/>
  <c r="B18" i="1" s="1"/>
</calcChain>
</file>

<file path=xl/sharedStrings.xml><?xml version="1.0" encoding="utf-8"?>
<sst xmlns="http://schemas.openxmlformats.org/spreadsheetml/2006/main" count="21" uniqueCount="21">
  <si>
    <t>YTM</t>
  </si>
  <si>
    <t>Coupon Rate</t>
  </si>
  <si>
    <t>Notional Amount</t>
  </si>
  <si>
    <t>Period</t>
  </si>
  <si>
    <t>Cash Flow</t>
  </si>
  <si>
    <t>Present Value of CF</t>
  </si>
  <si>
    <t>PV as % of total</t>
  </si>
  <si>
    <t>Period * PV as % of total</t>
  </si>
  <si>
    <t>TOTAL</t>
  </si>
  <si>
    <t>Macaulay Duration</t>
  </si>
  <si>
    <t>Convexity</t>
  </si>
  <si>
    <t>YTM (Assumed)</t>
  </si>
  <si>
    <t>Bond Price</t>
  </si>
  <si>
    <t>Duration Implied Price</t>
  </si>
  <si>
    <t>Dollar Duration</t>
  </si>
  <si>
    <t>Dollar Convexity</t>
  </si>
  <si>
    <t>1st Derivative</t>
  </si>
  <si>
    <t>2nd Derivative</t>
  </si>
  <si>
    <t>Convexity (Dollar Convexity/Bond Price)</t>
  </si>
  <si>
    <t>Calculation of Convexity</t>
  </si>
  <si>
    <t>Convexity + Duration Implied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</si>
</sst>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0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10" fontId="2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1" fillId="4" borderId="0" xfId="0" applyFont="1" applyFill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165" fontId="1" fillId="7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6"/>
  <sheetViews>
    <sheetView tabSelected="1" workbookViewId="0">
      <selection activeCell="G9" sqref="G9"/>
    </sheetView>
  </sheetViews>
  <sheetFormatPr defaultColWidth="12.6328125" defaultRowHeight="15.75" customHeight="1" x14ac:dyDescent="0.25"/>
  <cols>
    <col min="1" max="1" width="21.90625" style="3" customWidth="1"/>
    <col min="2" max="2" width="12.6328125" style="3"/>
    <col min="3" max="3" width="18.6328125" style="3" customWidth="1"/>
    <col min="4" max="4" width="17.453125" style="3" customWidth="1"/>
    <col min="5" max="5" width="22.453125" style="3" customWidth="1"/>
    <col min="6" max="6" width="19.453125" style="3" customWidth="1"/>
    <col min="7" max="7" width="33.54296875" style="3" customWidth="1"/>
    <col min="8" max="16384" width="12.6328125" style="3"/>
  </cols>
  <sheetData>
    <row r="1" spans="1:5" ht="13" x14ac:dyDescent="0.3">
      <c r="A1" s="16" t="s">
        <v>0</v>
      </c>
      <c r="B1" s="1">
        <v>0.05</v>
      </c>
      <c r="C1" s="2"/>
      <c r="D1" s="2"/>
      <c r="E1" s="2"/>
    </row>
    <row r="2" spans="1:5" ht="13" x14ac:dyDescent="0.3">
      <c r="A2" s="16" t="s">
        <v>1</v>
      </c>
      <c r="B2" s="1">
        <v>0.04</v>
      </c>
      <c r="C2" s="2"/>
      <c r="D2" s="2"/>
      <c r="E2" s="2"/>
    </row>
    <row r="3" spans="1:5" ht="13" x14ac:dyDescent="0.3">
      <c r="A3" s="16" t="s">
        <v>2</v>
      </c>
      <c r="B3" s="4">
        <v>100</v>
      </c>
      <c r="C3" s="2"/>
      <c r="D3" s="2"/>
      <c r="E3" s="2"/>
    </row>
    <row r="4" spans="1:5" ht="15.75" customHeight="1" x14ac:dyDescent="0.25">
      <c r="A4" s="2"/>
      <c r="B4" s="2"/>
      <c r="C4" s="2"/>
      <c r="D4" s="2"/>
      <c r="E4" s="2"/>
    </row>
    <row r="5" spans="1:5" ht="15.75" customHeight="1" x14ac:dyDescent="0.35">
      <c r="A5" s="14" t="s">
        <v>3</v>
      </c>
      <c r="B5" s="15" t="s">
        <v>4</v>
      </c>
      <c r="C5" s="15" t="s">
        <v>5</v>
      </c>
      <c r="D5" s="15" t="s">
        <v>6</v>
      </c>
      <c r="E5" s="15" t="s">
        <v>7</v>
      </c>
    </row>
    <row r="6" spans="1:5" ht="15.75" customHeight="1" x14ac:dyDescent="0.35">
      <c r="A6" s="5">
        <v>1</v>
      </c>
      <c r="B6" s="4">
        <f t="shared" ref="B6:B14" si="0">N*C_</f>
        <v>4</v>
      </c>
      <c r="C6" s="4">
        <f t="shared" ref="C6:C15" si="1">B6/(1+Y)^A6</f>
        <v>3.8095238095238093</v>
      </c>
      <c r="D6" s="1">
        <f t="shared" ref="D6:D15" si="2">C6/$C$16</f>
        <v>4.1283002087223311E-2</v>
      </c>
      <c r="E6" s="6">
        <f t="shared" ref="E6:E15" si="3">A6*D6</f>
        <v>4.1283002087223311E-2</v>
      </c>
    </row>
    <row r="7" spans="1:5" ht="15.75" customHeight="1" x14ac:dyDescent="0.35">
      <c r="A7" s="5">
        <v>2</v>
      </c>
      <c r="B7" s="4">
        <f t="shared" si="0"/>
        <v>4</v>
      </c>
      <c r="C7" s="4">
        <f t="shared" si="1"/>
        <v>3.6281179138321993</v>
      </c>
      <c r="D7" s="1">
        <f t="shared" si="2"/>
        <v>3.9317144844974582E-2</v>
      </c>
      <c r="E7" s="6">
        <f t="shared" si="3"/>
        <v>7.8634289689949163E-2</v>
      </c>
    </row>
    <row r="8" spans="1:5" ht="15.75" customHeight="1" x14ac:dyDescent="0.35">
      <c r="A8" s="5">
        <v>3</v>
      </c>
      <c r="B8" s="4">
        <f t="shared" si="0"/>
        <v>4</v>
      </c>
      <c r="C8" s="4">
        <f t="shared" si="1"/>
        <v>3.4553503941259041</v>
      </c>
      <c r="D8" s="1">
        <f t="shared" si="2"/>
        <v>3.7444899852356744E-2</v>
      </c>
      <c r="E8" s="6">
        <f t="shared" si="3"/>
        <v>0.11233469955707023</v>
      </c>
    </row>
    <row r="9" spans="1:5" ht="15.75" customHeight="1" x14ac:dyDescent="0.35">
      <c r="A9" s="5">
        <v>4</v>
      </c>
      <c r="B9" s="4">
        <f t="shared" si="0"/>
        <v>4</v>
      </c>
      <c r="C9" s="4">
        <f t="shared" si="1"/>
        <v>3.2908098991675279</v>
      </c>
      <c r="D9" s="1">
        <f t="shared" si="2"/>
        <v>3.56618093831969E-2</v>
      </c>
      <c r="E9" s="6">
        <f t="shared" si="3"/>
        <v>0.1426472375327876</v>
      </c>
    </row>
    <row r="10" spans="1:5" ht="15.75" customHeight="1" x14ac:dyDescent="0.35">
      <c r="A10" s="5">
        <v>5</v>
      </c>
      <c r="B10" s="4">
        <f t="shared" si="0"/>
        <v>4</v>
      </c>
      <c r="C10" s="4">
        <f t="shared" si="1"/>
        <v>3.1341046658738358</v>
      </c>
      <c r="D10" s="1">
        <f t="shared" si="2"/>
        <v>3.3963627983997047E-2</v>
      </c>
      <c r="E10" s="6">
        <f t="shared" si="3"/>
        <v>0.16981813991998523</v>
      </c>
    </row>
    <row r="11" spans="1:5" ht="15.75" customHeight="1" x14ac:dyDescent="0.35">
      <c r="A11" s="5">
        <v>6</v>
      </c>
      <c r="B11" s="4">
        <f t="shared" si="0"/>
        <v>4</v>
      </c>
      <c r="C11" s="4">
        <f t="shared" si="1"/>
        <v>2.9848615865465105</v>
      </c>
      <c r="D11" s="1">
        <f t="shared" si="2"/>
        <v>3.2346312365711477E-2</v>
      </c>
      <c r="E11" s="6">
        <f t="shared" si="3"/>
        <v>0.19407787419426886</v>
      </c>
    </row>
    <row r="12" spans="1:5" ht="15.75" customHeight="1" x14ac:dyDescent="0.35">
      <c r="A12" s="5">
        <v>7</v>
      </c>
      <c r="B12" s="4">
        <f t="shared" si="0"/>
        <v>4</v>
      </c>
      <c r="C12" s="4">
        <f t="shared" si="1"/>
        <v>2.8427253205204859</v>
      </c>
      <c r="D12" s="1">
        <f t="shared" si="2"/>
        <v>3.0806011776868071E-2</v>
      </c>
      <c r="E12" s="6">
        <f t="shared" si="3"/>
        <v>0.2156420824380765</v>
      </c>
    </row>
    <row r="13" spans="1:5" ht="15.75" customHeight="1" x14ac:dyDescent="0.35">
      <c r="A13" s="5">
        <v>8</v>
      </c>
      <c r="B13" s="4">
        <f t="shared" si="0"/>
        <v>4</v>
      </c>
      <c r="C13" s="4">
        <f t="shared" si="1"/>
        <v>2.7073574481147489</v>
      </c>
      <c r="D13" s="1">
        <f t="shared" si="2"/>
        <v>2.9339058835112453E-2</v>
      </c>
      <c r="E13" s="6">
        <f t="shared" si="3"/>
        <v>0.23471247068089962</v>
      </c>
    </row>
    <row r="14" spans="1:5" ht="15.75" customHeight="1" x14ac:dyDescent="0.35">
      <c r="A14" s="5">
        <v>9</v>
      </c>
      <c r="B14" s="4">
        <f t="shared" si="0"/>
        <v>4</v>
      </c>
      <c r="C14" s="4">
        <f t="shared" si="1"/>
        <v>2.578435664871189</v>
      </c>
      <c r="D14" s="1">
        <f t="shared" si="2"/>
        <v>2.7941960795345187E-2</v>
      </c>
      <c r="E14" s="6">
        <f t="shared" si="3"/>
        <v>0.25147764715810667</v>
      </c>
    </row>
    <row r="15" spans="1:5" ht="15.75" customHeight="1" x14ac:dyDescent="0.35">
      <c r="A15" s="5">
        <v>10</v>
      </c>
      <c r="B15" s="4">
        <f>N*C_+ N</f>
        <v>104</v>
      </c>
      <c r="C15" s="4">
        <f t="shared" si="1"/>
        <v>63.846978368238972</v>
      </c>
      <c r="D15" s="1">
        <f t="shared" si="2"/>
        <v>0.69189617207521426</v>
      </c>
      <c r="E15" s="6">
        <f t="shared" si="3"/>
        <v>6.9189617207521428</v>
      </c>
    </row>
    <row r="16" spans="1:5" ht="15.75" customHeight="1" x14ac:dyDescent="0.35">
      <c r="A16" s="25" t="s">
        <v>8</v>
      </c>
      <c r="B16" s="26"/>
      <c r="C16" s="32">
        <f>SUM(C6:C15)</f>
        <v>92.278265070815181</v>
      </c>
      <c r="D16" s="7"/>
      <c r="E16" s="31">
        <f>SUM(E6:E15)</f>
        <v>8.3595891640105098</v>
      </c>
    </row>
    <row r="18" spans="1:7" ht="13" x14ac:dyDescent="0.3">
      <c r="A18" s="17" t="s">
        <v>9</v>
      </c>
      <c r="B18" s="18">
        <f>E16</f>
        <v>8.3595891640105098</v>
      </c>
    </row>
    <row r="19" spans="1:7" ht="13" x14ac:dyDescent="0.3">
      <c r="A19" s="17" t="s">
        <v>10</v>
      </c>
      <c r="B19" s="12">
        <f>G30</f>
        <v>78.294251055649823</v>
      </c>
    </row>
    <row r="20" spans="1:7" ht="13" x14ac:dyDescent="0.3">
      <c r="A20" s="19"/>
    </row>
    <row r="21" spans="1:7" ht="13" x14ac:dyDescent="0.3">
      <c r="A21" s="27" t="s">
        <v>19</v>
      </c>
      <c r="B21" s="28"/>
      <c r="C21" s="28"/>
      <c r="D21" s="28"/>
      <c r="E21" s="28"/>
      <c r="F21" s="28"/>
      <c r="G21" s="28"/>
    </row>
    <row r="22" spans="1:7" ht="15.75" customHeight="1" x14ac:dyDescent="0.3">
      <c r="A22" s="21"/>
      <c r="B22" s="21"/>
      <c r="C22" s="21"/>
      <c r="D22" s="22"/>
      <c r="E22" s="20" t="s">
        <v>16</v>
      </c>
      <c r="F22" s="20" t="s">
        <v>17</v>
      </c>
      <c r="G22" s="29" t="s">
        <v>18</v>
      </c>
    </row>
    <row r="23" spans="1:7" s="8" customFormat="1" ht="49" customHeight="1" x14ac:dyDescent="0.3">
      <c r="A23" s="21" t="s">
        <v>11</v>
      </c>
      <c r="B23" s="23" t="s">
        <v>12</v>
      </c>
      <c r="C23" s="23" t="s">
        <v>20</v>
      </c>
      <c r="D23" s="24" t="s">
        <v>13</v>
      </c>
      <c r="E23" s="9" t="s">
        <v>14</v>
      </c>
      <c r="F23" s="9" t="s">
        <v>15</v>
      </c>
      <c r="G23" s="30"/>
    </row>
    <row r="24" spans="1:7" ht="12.5" x14ac:dyDescent="0.25">
      <c r="A24" s="10">
        <v>0.03</v>
      </c>
      <c r="B24" s="11">
        <f t="shared" ref="B24:B36" si="4">-PV(A24,10,C_*N,N)</f>
        <v>108.53020283677583</v>
      </c>
      <c r="C24" s="13">
        <f t="shared" ref="C24:C36" si="5">(1+((-$B$18*(A24-$A$30))+(0.5*Con*(A24-$A$30)^2)))*T</f>
        <v>109.15140429649556</v>
      </c>
      <c r="D24" s="13">
        <f t="shared" ref="D24:D29" si="6">(1+(-$B$18*(A24-$A$30)))*T</f>
        <v>107.70643276600872</v>
      </c>
      <c r="E24" s="12"/>
      <c r="F24" s="12"/>
      <c r="G24" s="12"/>
    </row>
    <row r="25" spans="1:7" ht="12.5" x14ac:dyDescent="0.25">
      <c r="A25" s="10">
        <v>3.4000000000000002E-2</v>
      </c>
      <c r="B25" s="11">
        <f t="shared" si="4"/>
        <v>105.01520923458301</v>
      </c>
      <c r="C25" s="13">
        <f t="shared" si="5"/>
        <v>105.54558100648158</v>
      </c>
      <c r="D25" s="13">
        <f t="shared" si="6"/>
        <v>104.62079922697001</v>
      </c>
      <c r="E25" s="13">
        <f>(B25-B24)/(A25-A24)</f>
        <v>-878.74840054820345</v>
      </c>
      <c r="F25" s="13">
        <f t="shared" ref="F25:F35" si="7">(E26-E25)/(A26-A25)</f>
        <v>8639.7261136315901</v>
      </c>
      <c r="G25" s="13">
        <f>F25/B25</f>
        <v>82.271188874481666</v>
      </c>
    </row>
    <row r="26" spans="1:7" ht="12.5" x14ac:dyDescent="0.25">
      <c r="A26" s="10">
        <v>3.7999999999999999E-2</v>
      </c>
      <c r="B26" s="11">
        <f t="shared" si="4"/>
        <v>101.63845125020831</v>
      </c>
      <c r="C26" s="13">
        <f t="shared" si="5"/>
        <v>102.05535543890655</v>
      </c>
      <c r="D26" s="13">
        <f t="shared" si="6"/>
        <v>101.5351656879313</v>
      </c>
      <c r="E26" s="13">
        <f t="shared" ref="E26:E36" si="8">(B26-B25)/(A26-A25)</f>
        <v>-844.18949609367712</v>
      </c>
      <c r="F26" s="13">
        <f t="shared" si="7"/>
        <v>8259.9182383645984</v>
      </c>
      <c r="G26" s="13">
        <f t="shared" ref="G26:G36" si="9">F26/B26</f>
        <v>81.267651531119427</v>
      </c>
    </row>
    <row r="27" spans="1:7" ht="12.5" x14ac:dyDescent="0.25">
      <c r="A27" s="10">
        <v>4.2000000000000003E-2</v>
      </c>
      <c r="B27" s="11">
        <f t="shared" si="4"/>
        <v>98.393851957647428</v>
      </c>
      <c r="C27" s="13">
        <f t="shared" si="5"/>
        <v>98.680727593770499</v>
      </c>
      <c r="D27" s="13">
        <f t="shared" si="6"/>
        <v>98.449532148892587</v>
      </c>
      <c r="E27" s="13">
        <f t="shared" si="8"/>
        <v>-811.1498231402187</v>
      </c>
      <c r="F27" s="13">
        <f t="shared" si="7"/>
        <v>7898.3408234357521</v>
      </c>
      <c r="G27" s="13">
        <f t="shared" si="9"/>
        <v>80.272706742241454</v>
      </c>
    </row>
    <row r="28" spans="1:7" ht="12.5" x14ac:dyDescent="0.25">
      <c r="A28" s="10">
        <v>4.5999999999999999E-2</v>
      </c>
      <c r="B28" s="11">
        <f t="shared" si="4"/>
        <v>95.275626118261528</v>
      </c>
      <c r="C28" s="13">
        <f t="shared" si="5"/>
        <v>95.421697471073372</v>
      </c>
      <c r="D28" s="13">
        <f t="shared" si="6"/>
        <v>95.363898609853891</v>
      </c>
      <c r="E28" s="13">
        <f t="shared" si="8"/>
        <v>-779.55645984647572</v>
      </c>
      <c r="F28" s="13">
        <f t="shared" si="7"/>
        <v>7653.6981451840793</v>
      </c>
      <c r="G28" s="13">
        <f t="shared" si="9"/>
        <v>80.332173684000495</v>
      </c>
    </row>
    <row r="29" spans="1:7" ht="12.5" x14ac:dyDescent="0.25">
      <c r="A29" s="10">
        <v>4.99E-2</v>
      </c>
      <c r="B29" s="11">
        <f t="shared" si="4"/>
        <v>92.351768673648522</v>
      </c>
      <c r="C29" s="13">
        <f t="shared" si="5"/>
        <v>92.355442033579408</v>
      </c>
      <c r="D29" s="13">
        <f t="shared" si="6"/>
        <v>92.35540590929115</v>
      </c>
      <c r="E29" s="13">
        <f t="shared" si="8"/>
        <v>-749.70703708025781</v>
      </c>
      <c r="F29" s="13">
        <f t="shared" si="7"/>
        <v>146710.08746867222</v>
      </c>
      <c r="G29" s="13">
        <f t="shared" si="9"/>
        <v>1588.6007336482578</v>
      </c>
    </row>
    <row r="30" spans="1:7" ht="12.5" x14ac:dyDescent="0.25">
      <c r="A30" s="10">
        <v>0.05</v>
      </c>
      <c r="B30" s="11">
        <f t="shared" si="4"/>
        <v>92.278265070815181</v>
      </c>
      <c r="C30" s="13">
        <f t="shared" si="5"/>
        <v>92.278265070815181</v>
      </c>
      <c r="D30" s="13">
        <f>T</f>
        <v>92.278265070815181</v>
      </c>
      <c r="E30" s="13">
        <f t="shared" si="8"/>
        <v>-735.03602833339016</v>
      </c>
      <c r="F30" s="13">
        <f>(E31-E30)/(A31-A30)</f>
        <v>7224.8576524342061</v>
      </c>
      <c r="G30" s="13">
        <f t="shared" si="9"/>
        <v>78.294251055649823</v>
      </c>
    </row>
    <row r="31" spans="1:7" ht="12.5" x14ac:dyDescent="0.25">
      <c r="A31" s="10">
        <v>5.0099999999999999E-2</v>
      </c>
      <c r="B31" s="11">
        <f t="shared" si="4"/>
        <v>92.204833716558369</v>
      </c>
      <c r="C31" s="13">
        <f t="shared" si="5"/>
        <v>92.201160356627469</v>
      </c>
      <c r="D31" s="13">
        <f t="shared" ref="D31:D36" si="10">(1+(-$B$18*(A31-$A$30)))*T</f>
        <v>92.201124232339225</v>
      </c>
      <c r="E31" s="13">
        <f t="shared" si="8"/>
        <v>-734.31354256814677</v>
      </c>
      <c r="F31" s="13">
        <f t="shared" si="7"/>
        <v>3649.6751684192886</v>
      </c>
      <c r="G31" s="13">
        <f t="shared" si="9"/>
        <v>39.582254219323765</v>
      </c>
    </row>
    <row r="32" spans="1:7" ht="12.5" x14ac:dyDescent="0.25">
      <c r="A32" s="10">
        <v>5.3999999999999999E-2</v>
      </c>
      <c r="B32" s="11">
        <f t="shared" si="4"/>
        <v>89.396522459854253</v>
      </c>
      <c r="C32" s="13">
        <f t="shared" si="5"/>
        <v>89.250430392995952</v>
      </c>
      <c r="D32" s="13">
        <f t="shared" si="10"/>
        <v>89.192631531776485</v>
      </c>
      <c r="E32" s="13">
        <f t="shared" si="8"/>
        <v>-720.07980941131154</v>
      </c>
      <c r="F32" s="13">
        <f t="shared" si="7"/>
        <v>6824.8456674503977</v>
      </c>
      <c r="G32" s="13">
        <f t="shared" si="9"/>
        <v>76.343525225103306</v>
      </c>
    </row>
    <row r="33" spans="1:7" ht="12.5" x14ac:dyDescent="0.25">
      <c r="A33" s="10">
        <v>5.8000000000000003E-2</v>
      </c>
      <c r="B33" s="11">
        <f t="shared" si="4"/>
        <v>86.625400752888211</v>
      </c>
      <c r="C33" s="13">
        <f t="shared" si="5"/>
        <v>86.338193437615672</v>
      </c>
      <c r="D33" s="13">
        <f t="shared" si="10"/>
        <v>86.106997992737774</v>
      </c>
      <c r="E33" s="13">
        <f t="shared" si="8"/>
        <v>-692.78042674150993</v>
      </c>
      <c r="F33" s="13">
        <f t="shared" si="7"/>
        <v>6616.2158764401847</v>
      </c>
      <c r="G33" s="13">
        <f t="shared" si="9"/>
        <v>76.377319111214518</v>
      </c>
    </row>
    <row r="34" spans="1:7" ht="12.5" x14ac:dyDescent="0.25">
      <c r="A34" s="10">
        <v>6.2E-2</v>
      </c>
      <c r="B34" s="11">
        <f t="shared" si="4"/>
        <v>83.960138499945216</v>
      </c>
      <c r="C34" s="13">
        <f t="shared" si="5"/>
        <v>83.541554204674341</v>
      </c>
      <c r="D34" s="13">
        <f t="shared" si="10"/>
        <v>83.021364453699064</v>
      </c>
      <c r="E34" s="13">
        <f t="shared" si="8"/>
        <v>-666.31556323574921</v>
      </c>
      <c r="F34" s="13">
        <f t="shared" si="7"/>
        <v>6332.6278101787866</v>
      </c>
      <c r="G34" s="13">
        <f t="shared" si="9"/>
        <v>75.424218245934867</v>
      </c>
    </row>
    <row r="35" spans="1:7" ht="12.5" x14ac:dyDescent="0.25">
      <c r="A35" s="10">
        <v>6.6000000000000003E-2</v>
      </c>
      <c r="B35" s="11">
        <f t="shared" si="4"/>
        <v>81.396198291965078</v>
      </c>
      <c r="C35" s="13">
        <f t="shared" si="5"/>
        <v>80.860512694171931</v>
      </c>
      <c r="D35" s="13">
        <f t="shared" si="10"/>
        <v>79.935730914660354</v>
      </c>
      <c r="E35" s="13">
        <f t="shared" si="8"/>
        <v>-640.98505199503404</v>
      </c>
      <c r="F35" s="13">
        <f t="shared" si="7"/>
        <v>6062.330826078517</v>
      </c>
      <c r="G35" s="13">
        <f t="shared" si="9"/>
        <v>74.479287157038542</v>
      </c>
    </row>
    <row r="36" spans="1:7" ht="12.5" x14ac:dyDescent="0.25">
      <c r="A36" s="10">
        <v>7.0000000000000007E-2</v>
      </c>
      <c r="B36" s="11">
        <f t="shared" si="4"/>
        <v>78.929255377202196</v>
      </c>
      <c r="C36" s="13">
        <f t="shared" si="5"/>
        <v>78.295068906108497</v>
      </c>
      <c r="D36" s="13">
        <f t="shared" si="10"/>
        <v>76.850097375621658</v>
      </c>
      <c r="E36" s="13">
        <f t="shared" si="8"/>
        <v>-616.73572869071995</v>
      </c>
      <c r="F36" s="13">
        <f>(E37-E36)/(A37-A36)</f>
        <v>-8810.5104098674274</v>
      </c>
      <c r="G36" s="13">
        <f t="shared" si="9"/>
        <v>-111.62540895339856</v>
      </c>
    </row>
  </sheetData>
  <mergeCells count="3">
    <mergeCell ref="A16:B16"/>
    <mergeCell ref="A21:G21"/>
    <mergeCell ref="G22:G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Calculations</vt:lpstr>
      <vt:lpstr>C_</vt:lpstr>
      <vt:lpstr>Con</vt:lpstr>
      <vt:lpstr>M</vt:lpstr>
      <vt:lpstr>N</vt:lpstr>
      <vt:lpstr>T</vt:lpstr>
      <vt:lpstr>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Aprajeeta</dc:creator>
  <cp:lastModifiedBy>Aprajeeta Singh</cp:lastModifiedBy>
  <dcterms:created xsi:type="dcterms:W3CDTF">2024-06-13T17:39:37Z</dcterms:created>
  <dcterms:modified xsi:type="dcterms:W3CDTF">2024-06-13T19:32:19Z</dcterms:modified>
</cp:coreProperties>
</file>